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Ekonomines pletros ir investiciju skyrius\Mainai\Egidijos\"/>
    </mc:Choice>
  </mc:AlternateContent>
  <xr:revisionPtr revIDLastSave="0" documentId="13_ncr:1_{0BED6228-5998-4181-A41B-38AB85BEF4D5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01 programa" sheetId="9" r:id="rId1"/>
    <sheet name="02 programa" sheetId="5" r:id="rId2"/>
    <sheet name="03 programa" sheetId="10" r:id="rId3"/>
    <sheet name="04 programa" sheetId="4" r:id="rId4"/>
    <sheet name="05 programa" sheetId="8" r:id="rId5"/>
    <sheet name="12 programa" sheetId="1" r:id="rId6"/>
    <sheet name="13 programa" sheetId="2" r:id="rId7"/>
  </sheets>
  <definedNames>
    <definedName name="_xlnm.Print_Area" localSheetId="0">'01 programa'!$A$3:$O$162</definedName>
    <definedName name="_xlnm.Print_Area" localSheetId="1">'02 programa'!$A$1:$O$100</definedName>
    <definedName name="_xlnm.Print_Area" localSheetId="2">'03 programa'!$A$1:$O$212</definedName>
    <definedName name="_xlnm.Print_Area" localSheetId="3">'04 programa'!$A$1:$O$86</definedName>
    <definedName name="_xlnm.Print_Area" localSheetId="4">'05 programa'!$A$1:$P$128</definedName>
    <definedName name="_xlnm.Print_Area" localSheetId="5">'12 programa'!$A$1:$W$154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7" i="10" l="1"/>
  <c r="H82" i="2"/>
  <c r="K82" i="2"/>
  <c r="J82" i="2"/>
  <c r="I82" i="2"/>
  <c r="I83" i="2"/>
  <c r="I79" i="2"/>
  <c r="I77" i="2"/>
  <c r="H167" i="1"/>
  <c r="H73" i="1"/>
  <c r="K89" i="4"/>
  <c r="J89" i="4"/>
  <c r="I89" i="4"/>
  <c r="I133" i="8"/>
  <c r="I46" i="8"/>
  <c r="K170" i="1"/>
  <c r="J170" i="1"/>
  <c r="K166" i="1"/>
  <c r="J166" i="1"/>
  <c r="I166" i="1"/>
  <c r="I170" i="1"/>
  <c r="I88" i="10"/>
  <c r="I33" i="4" l="1"/>
  <c r="I171" i="9"/>
  <c r="I167" i="9"/>
  <c r="H166" i="1"/>
  <c r="H165" i="1"/>
  <c r="H170" i="1"/>
  <c r="J169" i="1"/>
  <c r="J167" i="1"/>
  <c r="J148" i="1"/>
  <c r="H128" i="1"/>
  <c r="H156" i="1"/>
  <c r="K169" i="1"/>
  <c r="K167" i="1"/>
  <c r="I43" i="1"/>
  <c r="I14" i="1"/>
  <c r="K171" i="1"/>
  <c r="J171" i="1"/>
  <c r="I171" i="1"/>
  <c r="H171" i="1"/>
  <c r="K65" i="9" l="1"/>
  <c r="J34" i="9"/>
  <c r="K34" i="9" s="1"/>
  <c r="K147" i="10"/>
  <c r="J147" i="10"/>
  <c r="I147" i="10"/>
  <c r="I165" i="9"/>
  <c r="H165" i="9"/>
  <c r="K110" i="10"/>
  <c r="J110" i="10"/>
  <c r="K146" i="10"/>
  <c r="J146" i="10"/>
  <c r="I146" i="10"/>
  <c r="H146" i="10"/>
  <c r="K142" i="10"/>
  <c r="J142" i="10"/>
  <c r="I142" i="10"/>
  <c r="H142" i="10"/>
  <c r="H96" i="10"/>
  <c r="K96" i="10"/>
  <c r="J96" i="10"/>
  <c r="I96" i="10"/>
  <c r="K73" i="10" l="1"/>
  <c r="J73" i="10"/>
  <c r="I73" i="10"/>
  <c r="H73" i="10"/>
  <c r="H141" i="10" s="1"/>
  <c r="I99" i="1" l="1"/>
  <c r="I92" i="9"/>
  <c r="K91" i="9"/>
  <c r="J91" i="9"/>
  <c r="H92" i="9"/>
  <c r="I53" i="9"/>
  <c r="I49" i="9"/>
  <c r="J48" i="9"/>
  <c r="K48" i="9"/>
  <c r="I45" i="9"/>
  <c r="J44" i="9"/>
  <c r="K44" i="9"/>
  <c r="I41" i="9"/>
  <c r="I138" i="8"/>
  <c r="K132" i="8"/>
  <c r="J132" i="8"/>
  <c r="I132" i="8"/>
  <c r="H132" i="8"/>
  <c r="K25" i="8"/>
  <c r="K26" i="8"/>
  <c r="K27" i="8"/>
  <c r="K28" i="8"/>
  <c r="K29" i="8"/>
  <c r="K30" i="8"/>
  <c r="K31" i="8"/>
  <c r="K32" i="8"/>
  <c r="K33" i="8"/>
  <c r="J25" i="8"/>
  <c r="J26" i="8"/>
  <c r="J27" i="8"/>
  <c r="J28" i="8"/>
  <c r="J29" i="8"/>
  <c r="J30" i="8"/>
  <c r="J31" i="8"/>
  <c r="J32" i="8"/>
  <c r="J33" i="8"/>
  <c r="K24" i="8"/>
  <c r="J24" i="8"/>
  <c r="I98" i="5"/>
  <c r="I96" i="9"/>
  <c r="J95" i="9"/>
  <c r="K95" i="9"/>
  <c r="I84" i="9"/>
  <c r="J83" i="9"/>
  <c r="K83" i="9" s="1"/>
  <c r="I80" i="9"/>
  <c r="J79" i="9"/>
  <c r="K79" i="9" s="1"/>
  <c r="I76" i="9"/>
  <c r="J75" i="9"/>
  <c r="K75" i="9" s="1"/>
  <c r="J70" i="9"/>
  <c r="K70" i="9" s="1"/>
  <c r="I64" i="9"/>
  <c r="J63" i="9"/>
  <c r="K63" i="9"/>
  <c r="I57" i="9"/>
  <c r="J56" i="9"/>
  <c r="K56" i="9"/>
  <c r="K67" i="1"/>
  <c r="K91" i="4"/>
  <c r="J91" i="4"/>
  <c r="I91" i="4"/>
  <c r="H91" i="4"/>
  <c r="H89" i="4"/>
  <c r="H29" i="4"/>
  <c r="J133" i="9"/>
  <c r="K171" i="9"/>
  <c r="J171" i="9"/>
  <c r="H171" i="9"/>
  <c r="H170" i="9"/>
  <c r="K170" i="9"/>
  <c r="J170" i="9"/>
  <c r="I170" i="9"/>
  <c r="H168" i="9"/>
  <c r="K168" i="9"/>
  <c r="J168" i="9"/>
  <c r="I168" i="9"/>
  <c r="H167" i="9"/>
  <c r="I166" i="9"/>
  <c r="K98" i="5" l="1"/>
  <c r="J98" i="5"/>
  <c r="K82" i="5"/>
  <c r="J82" i="5"/>
  <c r="I82" i="5"/>
  <c r="J52" i="9"/>
  <c r="K52" i="9"/>
  <c r="I169" i="1" l="1"/>
  <c r="I167" i="1"/>
  <c r="H19" i="4"/>
  <c r="H33" i="4"/>
  <c r="H68" i="4"/>
  <c r="J67" i="1"/>
  <c r="J24" i="9"/>
  <c r="K24" i="9" s="1"/>
  <c r="J23" i="9"/>
  <c r="K23" i="9" s="1"/>
  <c r="J33" i="9"/>
  <c r="K33" i="9" s="1"/>
  <c r="J32" i="9"/>
  <c r="K32" i="9" s="1"/>
  <c r="J31" i="9"/>
  <c r="K31" i="9" s="1"/>
  <c r="J30" i="9"/>
  <c r="K30" i="9" s="1"/>
  <c r="J29" i="9"/>
  <c r="K29" i="9" s="1"/>
  <c r="J27" i="9"/>
  <c r="K27" i="9" s="1"/>
  <c r="J26" i="9"/>
  <c r="K26" i="9" s="1"/>
  <c r="K21" i="9"/>
  <c r="J20" i="9"/>
  <c r="K20" i="9" s="1"/>
  <c r="J19" i="9"/>
  <c r="K19" i="9" s="1"/>
  <c r="J18" i="9"/>
  <c r="K18" i="9" s="1"/>
  <c r="J17" i="9"/>
  <c r="K17" i="9" s="1"/>
  <c r="J16" i="9"/>
  <c r="K16" i="9" s="1"/>
  <c r="J15" i="9"/>
  <c r="K15" i="9" l="1"/>
  <c r="K167" i="9" s="1"/>
  <c r="J167" i="9"/>
  <c r="I129" i="9"/>
  <c r="I156" i="1"/>
  <c r="K99" i="1" l="1"/>
  <c r="J99" i="1"/>
  <c r="H99" i="1"/>
  <c r="H112" i="1" l="1"/>
  <c r="H164" i="1" s="1"/>
  <c r="I194" i="10" l="1"/>
  <c r="I193" i="10"/>
  <c r="I190" i="10"/>
  <c r="I186" i="10"/>
  <c r="I184" i="10"/>
  <c r="I182" i="10"/>
  <c r="I174" i="10"/>
  <c r="I171" i="10"/>
  <c r="I167" i="10"/>
  <c r="I159" i="10"/>
  <c r="K145" i="10"/>
  <c r="J145" i="10"/>
  <c r="I145" i="10"/>
  <c r="H145" i="10"/>
  <c r="K144" i="10"/>
  <c r="J144" i="10"/>
  <c r="H144" i="10"/>
  <c r="K133" i="10"/>
  <c r="J133" i="10"/>
  <c r="I133" i="10"/>
  <c r="K131" i="10"/>
  <c r="J131" i="10"/>
  <c r="I131" i="10"/>
  <c r="H131" i="10"/>
  <c r="E129" i="10"/>
  <c r="K128" i="10"/>
  <c r="J128" i="10"/>
  <c r="I128" i="10"/>
  <c r="H128" i="10"/>
  <c r="K125" i="10"/>
  <c r="J125" i="10"/>
  <c r="I125" i="10"/>
  <c r="H125" i="10"/>
  <c r="K123" i="10"/>
  <c r="J123" i="10"/>
  <c r="I123" i="10"/>
  <c r="H123" i="10"/>
  <c r="K119" i="10"/>
  <c r="J119" i="10"/>
  <c r="I119" i="10"/>
  <c r="H119" i="10"/>
  <c r="H116" i="10"/>
  <c r="I114" i="10"/>
  <c r="H114" i="10"/>
  <c r="I110" i="10"/>
  <c r="K108" i="10"/>
  <c r="J108" i="10"/>
  <c r="I108" i="10"/>
  <c r="H108" i="10"/>
  <c r="K105" i="10"/>
  <c r="J105" i="10"/>
  <c r="I105" i="10"/>
  <c r="H105" i="10"/>
  <c r="K103" i="10"/>
  <c r="J103" i="10"/>
  <c r="I103" i="10"/>
  <c r="H103" i="10"/>
  <c r="K95" i="10"/>
  <c r="J95" i="10"/>
  <c r="I95" i="10"/>
  <c r="H95" i="10"/>
  <c r="H92" i="10"/>
  <c r="K90" i="10"/>
  <c r="J90" i="10"/>
  <c r="I90" i="10"/>
  <c r="H90" i="10"/>
  <c r="K88" i="10"/>
  <c r="J88" i="10"/>
  <c r="H88" i="10"/>
  <c r="K82" i="10"/>
  <c r="J82" i="10"/>
  <c r="I82" i="10"/>
  <c r="H82" i="10"/>
  <c r="K72" i="10"/>
  <c r="J72" i="10"/>
  <c r="I72" i="10"/>
  <c r="H72" i="10"/>
  <c r="K70" i="10"/>
  <c r="J70" i="10"/>
  <c r="I70" i="10"/>
  <c r="H70" i="10"/>
  <c r="I66" i="10"/>
  <c r="H66" i="10"/>
  <c r="I62" i="10"/>
  <c r="H62" i="10"/>
  <c r="I60" i="10"/>
  <c r="H60" i="10"/>
  <c r="H58" i="10"/>
  <c r="I55" i="10"/>
  <c r="H55" i="10"/>
  <c r="K51" i="10"/>
  <c r="J51" i="10"/>
  <c r="I51" i="10"/>
  <c r="H51" i="10"/>
  <c r="K49" i="10"/>
  <c r="J49" i="10"/>
  <c r="I49" i="10"/>
  <c r="H49" i="10"/>
  <c r="K47" i="10"/>
  <c r="J47" i="10"/>
  <c r="I47" i="10"/>
  <c r="H47" i="10"/>
  <c r="K44" i="10"/>
  <c r="J44" i="10"/>
  <c r="I44" i="10"/>
  <c r="H44" i="10"/>
  <c r="K40" i="10"/>
  <c r="J40" i="10"/>
  <c r="I40" i="10"/>
  <c r="H40" i="10"/>
  <c r="K23" i="10"/>
  <c r="K20" i="10" s="1"/>
  <c r="K143" i="10" s="1"/>
  <c r="J23" i="10"/>
  <c r="J20" i="10" s="1"/>
  <c r="J143" i="10" s="1"/>
  <c r="I23" i="10"/>
  <c r="I20" i="10" s="1"/>
  <c r="I143" i="10" s="1"/>
  <c r="H23" i="10"/>
  <c r="H20" i="10" s="1"/>
  <c r="K21" i="10"/>
  <c r="K141" i="10" s="1"/>
  <c r="J21" i="10"/>
  <c r="J141" i="10" s="1"/>
  <c r="I21" i="10"/>
  <c r="I141" i="10" s="1"/>
  <c r="K19" i="10"/>
  <c r="J19" i="10"/>
  <c r="I19" i="10"/>
  <c r="H19" i="10"/>
  <c r="K17" i="10"/>
  <c r="J17" i="10"/>
  <c r="I17" i="10"/>
  <c r="H17" i="10"/>
  <c r="K13" i="10"/>
  <c r="J13" i="10"/>
  <c r="I13" i="10"/>
  <c r="H13" i="10"/>
  <c r="K11" i="10"/>
  <c r="J11" i="10"/>
  <c r="I11" i="10"/>
  <c r="H11" i="10"/>
  <c r="H36" i="9"/>
  <c r="I36" i="9"/>
  <c r="J36" i="9"/>
  <c r="K36" i="9"/>
  <c r="H41" i="9"/>
  <c r="J42" i="9"/>
  <c r="K42" i="9"/>
  <c r="J43" i="9"/>
  <c r="K43" i="9"/>
  <c r="H45" i="9"/>
  <c r="J46" i="9"/>
  <c r="K46" i="9"/>
  <c r="J47" i="9"/>
  <c r="K47" i="9"/>
  <c r="H49" i="9"/>
  <c r="J50" i="9"/>
  <c r="K50" i="9"/>
  <c r="J51" i="9"/>
  <c r="K51" i="9"/>
  <c r="H53" i="9"/>
  <c r="J54" i="9"/>
  <c r="K54" i="9"/>
  <c r="J55" i="9"/>
  <c r="K55" i="9"/>
  <c r="H57" i="9"/>
  <c r="J58" i="9"/>
  <c r="K58" i="9"/>
  <c r="J59" i="9"/>
  <c r="K59" i="9"/>
  <c r="H60" i="9"/>
  <c r="I60" i="9"/>
  <c r="J61" i="9"/>
  <c r="K61" i="9"/>
  <c r="J62" i="9"/>
  <c r="K62" i="9"/>
  <c r="H64" i="9"/>
  <c r="J66" i="9"/>
  <c r="J68" i="9" s="1"/>
  <c r="K66" i="9"/>
  <c r="K68" i="9" s="1"/>
  <c r="H68" i="9"/>
  <c r="I68" i="9"/>
  <c r="J69" i="9"/>
  <c r="K69" i="9"/>
  <c r="J71" i="9"/>
  <c r="K71" i="9"/>
  <c r="H72" i="9"/>
  <c r="I72" i="9"/>
  <c r="J73" i="9"/>
  <c r="K73" i="9"/>
  <c r="J74" i="9"/>
  <c r="K74" i="9"/>
  <c r="H76" i="9"/>
  <c r="J77" i="9"/>
  <c r="K77" i="9"/>
  <c r="J78" i="9"/>
  <c r="K78" i="9"/>
  <c r="H80" i="9"/>
  <c r="J81" i="9"/>
  <c r="K81" i="9"/>
  <c r="J82" i="9"/>
  <c r="K82" i="9"/>
  <c r="H84" i="9"/>
  <c r="H88" i="9"/>
  <c r="I88" i="9"/>
  <c r="J89" i="9"/>
  <c r="K89" i="9"/>
  <c r="J90" i="9"/>
  <c r="K90" i="9"/>
  <c r="J93" i="9"/>
  <c r="K93" i="9"/>
  <c r="J94" i="9"/>
  <c r="K94" i="9"/>
  <c r="H96" i="9"/>
  <c r="J97" i="9"/>
  <c r="K97" i="9"/>
  <c r="J98" i="9"/>
  <c r="K98" i="9"/>
  <c r="H99" i="9"/>
  <c r="I99" i="9"/>
  <c r="H103" i="9"/>
  <c r="I103" i="9"/>
  <c r="H105" i="9"/>
  <c r="I105" i="9"/>
  <c r="J105" i="9"/>
  <c r="K105" i="9"/>
  <c r="H110" i="9"/>
  <c r="I110" i="9"/>
  <c r="H115" i="9"/>
  <c r="H120" i="9"/>
  <c r="H125" i="9"/>
  <c r="I125" i="9"/>
  <c r="H129" i="9"/>
  <c r="I133" i="9"/>
  <c r="I137" i="9"/>
  <c r="J137" i="9"/>
  <c r="K137" i="9"/>
  <c r="H141" i="9"/>
  <c r="I141" i="9"/>
  <c r="J141" i="9"/>
  <c r="K141" i="9"/>
  <c r="H143" i="9"/>
  <c r="I143" i="9"/>
  <c r="J143" i="9"/>
  <c r="K143" i="9"/>
  <c r="H145" i="9"/>
  <c r="I145" i="9"/>
  <c r="J145" i="9"/>
  <c r="K145" i="9"/>
  <c r="H148" i="9"/>
  <c r="I148" i="9"/>
  <c r="J148" i="9"/>
  <c r="K148" i="9"/>
  <c r="H151" i="9"/>
  <c r="I151" i="9"/>
  <c r="J151" i="9"/>
  <c r="K151" i="9"/>
  <c r="H153" i="9"/>
  <c r="I153" i="9"/>
  <c r="J153" i="9"/>
  <c r="K153" i="9"/>
  <c r="H156" i="9"/>
  <c r="I156" i="9"/>
  <c r="J156" i="9"/>
  <c r="K156" i="9"/>
  <c r="H158" i="9"/>
  <c r="I158" i="9"/>
  <c r="J158" i="9"/>
  <c r="K158" i="9"/>
  <c r="H166" i="9"/>
  <c r="K92" i="9" l="1"/>
  <c r="H143" i="10"/>
  <c r="H140" i="10" s="1"/>
  <c r="H149" i="10" s="1"/>
  <c r="K140" i="10"/>
  <c r="J140" i="10"/>
  <c r="J149" i="10" s="1"/>
  <c r="I140" i="10"/>
  <c r="I149" i="10" s="1"/>
  <c r="K165" i="9"/>
  <c r="J165" i="9"/>
  <c r="J92" i="9"/>
  <c r="J53" i="9"/>
  <c r="K49" i="9"/>
  <c r="K149" i="10"/>
  <c r="J49" i="9"/>
  <c r="K45" i="9"/>
  <c r="J84" i="9"/>
  <c r="J45" i="9"/>
  <c r="K96" i="9"/>
  <c r="J96" i="9"/>
  <c r="J80" i="9"/>
  <c r="J76" i="9"/>
  <c r="K64" i="9"/>
  <c r="K84" i="9"/>
  <c r="J57" i="9"/>
  <c r="K72" i="9"/>
  <c r="J64" i="9"/>
  <c r="K80" i="9"/>
  <c r="K76" i="9"/>
  <c r="J72" i="9"/>
  <c r="K57" i="9"/>
  <c r="J99" i="9"/>
  <c r="K53" i="9"/>
  <c r="I187" i="10"/>
  <c r="K60" i="9"/>
  <c r="H100" i="9"/>
  <c r="H159" i="9" s="1"/>
  <c r="K169" i="9"/>
  <c r="J169" i="9"/>
  <c r="I179" i="10"/>
  <c r="H22" i="10"/>
  <c r="H134" i="10" s="1"/>
  <c r="I22" i="10"/>
  <c r="I134" i="10" s="1"/>
  <c r="J22" i="10"/>
  <c r="J134" i="10" s="1"/>
  <c r="K22" i="10"/>
  <c r="K134" i="10" s="1"/>
  <c r="I169" i="9"/>
  <c r="H169" i="9"/>
  <c r="K99" i="9"/>
  <c r="K166" i="9"/>
  <c r="J166" i="9"/>
  <c r="J60" i="9"/>
  <c r="I100" i="9"/>
  <c r="I159" i="9" s="1"/>
  <c r="I164" i="9"/>
  <c r="H164" i="9"/>
  <c r="I197" i="10" l="1"/>
  <c r="K164" i="9"/>
  <c r="K173" i="9" s="1"/>
  <c r="J100" i="9"/>
  <c r="J159" i="9" s="1"/>
  <c r="J164" i="9"/>
  <c r="J173" i="9" s="1"/>
  <c r="K100" i="9"/>
  <c r="K159" i="9" s="1"/>
  <c r="H173" i="9"/>
  <c r="I173" i="9"/>
  <c r="H82" i="4" l="1"/>
  <c r="H30" i="5"/>
  <c r="H36" i="5"/>
  <c r="H51" i="5"/>
  <c r="H70" i="5"/>
  <c r="H82" i="5"/>
  <c r="H102" i="5"/>
  <c r="H101" i="5"/>
  <c r="H99" i="5"/>
  <c r="H98" i="5"/>
  <c r="H97" i="5"/>
  <c r="K135" i="8"/>
  <c r="J135" i="8"/>
  <c r="I135" i="8"/>
  <c r="H135" i="8"/>
  <c r="K125" i="8"/>
  <c r="J125" i="8"/>
  <c r="I125" i="8"/>
  <c r="H125" i="8"/>
  <c r="K122" i="8"/>
  <c r="J122" i="8"/>
  <c r="I122" i="8"/>
  <c r="H122" i="8"/>
  <c r="K110" i="8"/>
  <c r="J110" i="8"/>
  <c r="I110" i="8"/>
  <c r="H110" i="8"/>
  <c r="K85" i="8"/>
  <c r="J85" i="8"/>
  <c r="I85" i="8"/>
  <c r="H85" i="8"/>
  <c r="K71" i="8"/>
  <c r="J71" i="8"/>
  <c r="I71" i="8"/>
  <c r="H71" i="8"/>
  <c r="K59" i="8"/>
  <c r="J59" i="8"/>
  <c r="I59" i="8"/>
  <c r="H59" i="8"/>
  <c r="K46" i="8"/>
  <c r="K133" i="8" s="1"/>
  <c r="J46" i="8"/>
  <c r="J133" i="8" s="1"/>
  <c r="H46" i="8"/>
  <c r="H133" i="8" s="1"/>
  <c r="K34" i="8"/>
  <c r="J34" i="8"/>
  <c r="I34" i="8"/>
  <c r="H34" i="8"/>
  <c r="K22" i="8"/>
  <c r="J22" i="8"/>
  <c r="I22" i="8"/>
  <c r="H22" i="8"/>
  <c r="H100" i="5" l="1"/>
  <c r="H131" i="8"/>
  <c r="H130" i="8" s="1"/>
  <c r="H139" i="8" s="1"/>
  <c r="I131" i="8"/>
  <c r="I130" i="8" s="1"/>
  <c r="I139" i="8" s="1"/>
  <c r="J131" i="8"/>
  <c r="J130" i="8" s="1"/>
  <c r="J139" i="8" s="1"/>
  <c r="K131" i="8"/>
  <c r="K130" i="8" s="1"/>
  <c r="K139" i="8" s="1"/>
  <c r="H126" i="8"/>
  <c r="I126" i="8"/>
  <c r="J126" i="8"/>
  <c r="K126" i="8"/>
  <c r="K102" i="5" l="1"/>
  <c r="J102" i="5"/>
  <c r="I102" i="5"/>
  <c r="K101" i="5"/>
  <c r="J101" i="5"/>
  <c r="I101" i="5"/>
  <c r="K99" i="5"/>
  <c r="J99" i="5"/>
  <c r="I99" i="5"/>
  <c r="K97" i="5"/>
  <c r="J97" i="5"/>
  <c r="I97" i="5"/>
  <c r="K90" i="5"/>
  <c r="J90" i="5"/>
  <c r="I90" i="5"/>
  <c r="H90" i="5"/>
  <c r="I87" i="5"/>
  <c r="K85" i="5"/>
  <c r="J85" i="5"/>
  <c r="I85" i="5"/>
  <c r="K75" i="5"/>
  <c r="J75" i="5"/>
  <c r="I75" i="5"/>
  <c r="H75" i="5"/>
  <c r="K74" i="5"/>
  <c r="J74" i="5"/>
  <c r="I74" i="5"/>
  <c r="H74" i="5"/>
  <c r="K70" i="5"/>
  <c r="J70" i="5"/>
  <c r="I70" i="5"/>
  <c r="K65" i="5"/>
  <c r="J65" i="5"/>
  <c r="I65" i="5"/>
  <c r="I63" i="5"/>
  <c r="H63" i="5"/>
  <c r="K61" i="5"/>
  <c r="J61" i="5"/>
  <c r="I61" i="5"/>
  <c r="H61" i="5"/>
  <c r="K54" i="5"/>
  <c r="J54" i="5"/>
  <c r="I54" i="5"/>
  <c r="H54" i="5"/>
  <c r="I51" i="5"/>
  <c r="K46" i="5"/>
  <c r="J46" i="5"/>
  <c r="I46" i="5"/>
  <c r="H46" i="5"/>
  <c r="K44" i="5"/>
  <c r="J44" i="5"/>
  <c r="I44" i="5"/>
  <c r="H44" i="5"/>
  <c r="K42" i="5"/>
  <c r="J42" i="5"/>
  <c r="I42" i="5"/>
  <c r="H42" i="5"/>
  <c r="K40" i="5"/>
  <c r="J40" i="5"/>
  <c r="I40" i="5"/>
  <c r="H40" i="5"/>
  <c r="I36" i="5"/>
  <c r="K33" i="5"/>
  <c r="K36" i="5" s="1"/>
  <c r="J33" i="5"/>
  <c r="J36" i="5" s="1"/>
  <c r="I30" i="5"/>
  <c r="K27" i="5"/>
  <c r="K30" i="5" s="1"/>
  <c r="J27" i="5"/>
  <c r="J30" i="5" s="1"/>
  <c r="I25" i="5"/>
  <c r="H25" i="5"/>
  <c r="K22" i="5"/>
  <c r="K25" i="5" s="1"/>
  <c r="J22" i="5"/>
  <c r="J25" i="5" s="1"/>
  <c r="I20" i="5"/>
  <c r="H20" i="5"/>
  <c r="K17" i="5"/>
  <c r="J17" i="5"/>
  <c r="K15" i="5"/>
  <c r="J15" i="5"/>
  <c r="I15" i="5"/>
  <c r="H15" i="5"/>
  <c r="I96" i="5" l="1"/>
  <c r="H96" i="5"/>
  <c r="H95" i="5" s="1"/>
  <c r="H104" i="5" s="1"/>
  <c r="H91" i="5"/>
  <c r="J96" i="5"/>
  <c r="J95" i="5" s="1"/>
  <c r="K96" i="5"/>
  <c r="K95" i="5" s="1"/>
  <c r="I91" i="5"/>
  <c r="K100" i="5"/>
  <c r="J100" i="5"/>
  <c r="I100" i="5"/>
  <c r="I95" i="5"/>
  <c r="K20" i="5"/>
  <c r="K91" i="5" s="1"/>
  <c r="J20" i="5"/>
  <c r="J91" i="5" s="1"/>
  <c r="J104" i="5" l="1"/>
  <c r="I104" i="5"/>
  <c r="K104" i="5"/>
  <c r="K93" i="4"/>
  <c r="J93" i="4"/>
  <c r="I93" i="4"/>
  <c r="H93" i="4"/>
  <c r="K90" i="4"/>
  <c r="J90" i="4"/>
  <c r="I90" i="4"/>
  <c r="H90" i="4"/>
  <c r="K82" i="4"/>
  <c r="J82" i="4"/>
  <c r="I82" i="4"/>
  <c r="K80" i="4"/>
  <c r="J80" i="4"/>
  <c r="I80" i="4"/>
  <c r="H80" i="4"/>
  <c r="K78" i="4"/>
  <c r="J78" i="4"/>
  <c r="I78" i="4"/>
  <c r="H78" i="4"/>
  <c r="K76" i="4"/>
  <c r="J76" i="4"/>
  <c r="I76" i="4"/>
  <c r="H76" i="4"/>
  <c r="K73" i="4"/>
  <c r="J73" i="4"/>
  <c r="I73" i="4"/>
  <c r="H73" i="4"/>
  <c r="K70" i="4"/>
  <c r="J70" i="4"/>
  <c r="I70" i="4"/>
  <c r="H70" i="4"/>
  <c r="K68" i="4"/>
  <c r="J68" i="4"/>
  <c r="I68" i="4"/>
  <c r="K65" i="4"/>
  <c r="J65" i="4"/>
  <c r="I65" i="4"/>
  <c r="H65" i="4"/>
  <c r="K63" i="4"/>
  <c r="J63" i="4"/>
  <c r="I63" i="4"/>
  <c r="H63" i="4"/>
  <c r="K61" i="4"/>
  <c r="J61" i="4"/>
  <c r="I61" i="4"/>
  <c r="H61" i="4"/>
  <c r="K59" i="4"/>
  <c r="J59" i="4"/>
  <c r="I59" i="4"/>
  <c r="H59" i="4"/>
  <c r="K57" i="4"/>
  <c r="J57" i="4"/>
  <c r="I57" i="4"/>
  <c r="H57" i="4"/>
  <c r="K55" i="4"/>
  <c r="J55" i="4"/>
  <c r="I55" i="4"/>
  <c r="H55" i="4"/>
  <c r="K53" i="4"/>
  <c r="J53" i="4"/>
  <c r="I53" i="4"/>
  <c r="H53" i="4"/>
  <c r="K51" i="4"/>
  <c r="J51" i="4"/>
  <c r="I51" i="4"/>
  <c r="H51" i="4"/>
  <c r="K48" i="4"/>
  <c r="J48" i="4"/>
  <c r="I48" i="4"/>
  <c r="H48" i="4"/>
  <c r="K46" i="4"/>
  <c r="J46" i="4"/>
  <c r="I46" i="4"/>
  <c r="H46" i="4"/>
  <c r="K44" i="4"/>
  <c r="J44" i="4"/>
  <c r="I44" i="4"/>
  <c r="H44" i="4"/>
  <c r="K42" i="4"/>
  <c r="J42" i="4"/>
  <c r="I42" i="4"/>
  <c r="H42" i="4"/>
  <c r="K40" i="4"/>
  <c r="J40" i="4"/>
  <c r="I40" i="4"/>
  <c r="H40" i="4"/>
  <c r="K33" i="4"/>
  <c r="J33" i="4"/>
  <c r="K29" i="4"/>
  <c r="J29" i="4"/>
  <c r="I29" i="4"/>
  <c r="K28" i="4"/>
  <c r="J28" i="4"/>
  <c r="I28" i="4"/>
  <c r="H28" i="4"/>
  <c r="K26" i="4"/>
  <c r="J26" i="4"/>
  <c r="I26" i="4"/>
  <c r="H26" i="4"/>
  <c r="K24" i="4"/>
  <c r="J24" i="4"/>
  <c r="I24" i="4"/>
  <c r="H24" i="4"/>
  <c r="K22" i="4"/>
  <c r="J22" i="4"/>
  <c r="I22" i="4"/>
  <c r="H22" i="4"/>
  <c r="K19" i="4"/>
  <c r="J19" i="4"/>
  <c r="I19" i="4"/>
  <c r="K16" i="4"/>
  <c r="J16" i="4"/>
  <c r="I16" i="4"/>
  <c r="H16" i="4"/>
  <c r="K14" i="4"/>
  <c r="J14" i="4"/>
  <c r="I14" i="4"/>
  <c r="H14" i="4"/>
  <c r="I83" i="4" l="1"/>
  <c r="H83" i="4"/>
  <c r="J83" i="4"/>
  <c r="K83" i="4"/>
  <c r="J88" i="4"/>
  <c r="J97" i="4" s="1"/>
  <c r="K88" i="4"/>
  <c r="K97" i="4" s="1"/>
  <c r="H88" i="4"/>
  <c r="H97" i="4" s="1"/>
  <c r="I88" i="4"/>
  <c r="I97" i="4" s="1"/>
  <c r="K83" i="2"/>
  <c r="J83" i="2"/>
  <c r="H83" i="2"/>
  <c r="K80" i="2"/>
  <c r="J80" i="2"/>
  <c r="I80" i="2"/>
  <c r="H80" i="2"/>
  <c r="K79" i="2"/>
  <c r="J79" i="2"/>
  <c r="H79" i="2"/>
  <c r="K77" i="2"/>
  <c r="J77" i="2"/>
  <c r="H77" i="2"/>
  <c r="I69" i="2"/>
  <c r="H69" i="2"/>
  <c r="H64" i="2"/>
  <c r="K60" i="2"/>
  <c r="J60" i="2"/>
  <c r="I60" i="2"/>
  <c r="H60" i="2"/>
  <c r="J57" i="2"/>
  <c r="I57" i="2"/>
  <c r="H57" i="2"/>
  <c r="J54" i="2"/>
  <c r="I54" i="2"/>
  <c r="H54" i="2"/>
  <c r="K51" i="2"/>
  <c r="J51" i="2"/>
  <c r="K48" i="2"/>
  <c r="J48" i="2"/>
  <c r="I48" i="2"/>
  <c r="K45" i="2"/>
  <c r="J45" i="2"/>
  <c r="I45" i="2"/>
  <c r="H45" i="2"/>
  <c r="K42" i="2"/>
  <c r="J42" i="2"/>
  <c r="I42" i="2"/>
  <c r="H42" i="2"/>
  <c r="J39" i="2"/>
  <c r="I39" i="2"/>
  <c r="K32" i="2"/>
  <c r="J32" i="2"/>
  <c r="I32" i="2"/>
  <c r="H32" i="2"/>
  <c r="K30" i="2"/>
  <c r="J30" i="2"/>
  <c r="I30" i="2"/>
  <c r="H30" i="2"/>
  <c r="I28" i="2"/>
  <c r="H28" i="2"/>
  <c r="K26" i="2"/>
  <c r="J26" i="2"/>
  <c r="I26" i="2"/>
  <c r="H26" i="2"/>
  <c r="K24" i="2"/>
  <c r="J24" i="2"/>
  <c r="I24" i="2"/>
  <c r="H24" i="2"/>
  <c r="K21" i="2"/>
  <c r="J21" i="2"/>
  <c r="I21" i="2"/>
  <c r="H21" i="2"/>
  <c r="K17" i="2"/>
  <c r="J17" i="2"/>
  <c r="I17" i="2"/>
  <c r="H17" i="2"/>
  <c r="K15" i="2"/>
  <c r="J15" i="2"/>
  <c r="I15" i="2"/>
  <c r="H15" i="2"/>
  <c r="K13" i="2"/>
  <c r="J13" i="2"/>
  <c r="I13" i="2"/>
  <c r="H13" i="2"/>
  <c r="I70" i="2" l="1"/>
  <c r="H81" i="2"/>
  <c r="J81" i="2"/>
  <c r="K81" i="2"/>
  <c r="I81" i="2"/>
  <c r="J76" i="2"/>
  <c r="J85" i="2" s="1"/>
  <c r="J70" i="2"/>
  <c r="K76" i="2"/>
  <c r="K85" i="2" s="1"/>
  <c r="I76" i="2"/>
  <c r="I85" i="2" s="1"/>
  <c r="K70" i="2"/>
  <c r="H76" i="2"/>
  <c r="H70" i="2"/>
  <c r="H169" i="1"/>
  <c r="K165" i="1"/>
  <c r="J165" i="1"/>
  <c r="I165" i="1"/>
  <c r="I152" i="1"/>
  <c r="H152" i="1"/>
  <c r="K148" i="1"/>
  <c r="I148" i="1"/>
  <c r="H148" i="1"/>
  <c r="H143" i="1"/>
  <c r="H138" i="1"/>
  <c r="K133" i="1"/>
  <c r="J133" i="1"/>
  <c r="I133" i="1"/>
  <c r="H133" i="1"/>
  <c r="K128" i="1"/>
  <c r="J128" i="1"/>
  <c r="I128" i="1"/>
  <c r="K122" i="1"/>
  <c r="J122" i="1"/>
  <c r="I122" i="1"/>
  <c r="H122" i="1"/>
  <c r="I118" i="1"/>
  <c r="K116" i="1"/>
  <c r="J116" i="1"/>
  <c r="I116" i="1"/>
  <c r="H116" i="1"/>
  <c r="K114" i="1"/>
  <c r="J114" i="1"/>
  <c r="I114" i="1"/>
  <c r="H114" i="1"/>
  <c r="K112" i="1"/>
  <c r="K164" i="1" s="1"/>
  <c r="J112" i="1"/>
  <c r="J164" i="1" s="1"/>
  <c r="I112" i="1"/>
  <c r="I164" i="1" s="1"/>
  <c r="I106" i="1"/>
  <c r="H106" i="1"/>
  <c r="K98" i="1"/>
  <c r="J98" i="1"/>
  <c r="I98" i="1"/>
  <c r="H98" i="1"/>
  <c r="I95" i="1"/>
  <c r="H95" i="1"/>
  <c r="K92" i="1"/>
  <c r="J92" i="1"/>
  <c r="I92" i="1"/>
  <c r="H92" i="1"/>
  <c r="I88" i="1"/>
  <c r="H88" i="1"/>
  <c r="K84" i="1"/>
  <c r="J84" i="1"/>
  <c r="I84" i="1"/>
  <c r="H84" i="1"/>
  <c r="J82" i="1"/>
  <c r="I82" i="1"/>
  <c r="I79" i="1"/>
  <c r="H79" i="1"/>
  <c r="I76" i="1"/>
  <c r="H76" i="1"/>
  <c r="I73" i="1"/>
  <c r="K70" i="1"/>
  <c r="J70" i="1"/>
  <c r="H70" i="1"/>
  <c r="I64" i="1"/>
  <c r="K60" i="1"/>
  <c r="J60" i="1"/>
  <c r="I60" i="1"/>
  <c r="H60" i="1"/>
  <c r="K58" i="1"/>
  <c r="J58" i="1"/>
  <c r="I58" i="1"/>
  <c r="H58" i="1"/>
  <c r="K54" i="1"/>
  <c r="J54" i="1"/>
  <c r="I54" i="1"/>
  <c r="H54" i="1"/>
  <c r="J51" i="1"/>
  <c r="I51" i="1"/>
  <c r="I46" i="1"/>
  <c r="H46" i="1"/>
  <c r="J43" i="1"/>
  <c r="H43" i="1"/>
  <c r="K36" i="1"/>
  <c r="J36" i="1"/>
  <c r="I36" i="1"/>
  <c r="H33" i="1"/>
  <c r="J27" i="1"/>
  <c r="I27" i="1"/>
  <c r="K25" i="1"/>
  <c r="K22" i="1"/>
  <c r="J22" i="1"/>
  <c r="I22" i="1"/>
  <c r="H22" i="1"/>
  <c r="K19" i="1"/>
  <c r="J19" i="1"/>
  <c r="I19" i="1"/>
  <c r="H19" i="1"/>
  <c r="K17" i="1"/>
  <c r="J17" i="1"/>
  <c r="I17" i="1"/>
  <c r="H17" i="1"/>
  <c r="K14" i="1"/>
  <c r="J14" i="1"/>
  <c r="H14" i="1"/>
  <c r="H157" i="1" s="1"/>
  <c r="I157" i="1" l="1"/>
  <c r="H85" i="2"/>
  <c r="J157" i="1"/>
  <c r="K157" i="1"/>
  <c r="J168" i="1"/>
  <c r="K163" i="1"/>
  <c r="J163" i="1"/>
  <c r="K168" i="1"/>
  <c r="I168" i="1"/>
  <c r="I163" i="1"/>
  <c r="H163" i="1"/>
  <c r="H168" i="1"/>
  <c r="J172" i="1" l="1"/>
  <c r="I172" i="1"/>
  <c r="K172" i="1"/>
  <c r="H172" i="1"/>
</calcChain>
</file>

<file path=xl/sharedStrings.xml><?xml version="1.0" encoding="utf-8"?>
<sst xmlns="http://schemas.openxmlformats.org/spreadsheetml/2006/main" count="2975" uniqueCount="825">
  <si>
    <t>JONIŠKIO RAJONO SAVIVALDYBĖS 2022-2024 METŲ STRATEGINIS VEIKLOS PLANAS</t>
  </si>
  <si>
    <t>12 PROGRAMOS „GYVENAMOSIOS APLINKOS KOKYBĖS GERINIMAS“ IŠLAIDŲ IR PRODUKTO VERTINIMO KRITERIJŲ SUVESTINĖ</t>
  </si>
  <si>
    <t>Tūkst.  Eur</t>
  </si>
  <si>
    <t>Programos tikslo kodas</t>
  </si>
  <si>
    <t>Uždavinio kodas</t>
  </si>
  <si>
    <t>Priemonės kodas</t>
  </si>
  <si>
    <t>Priemonės pavadinimas</t>
  </si>
  <si>
    <t>Priemonės vykdytojo kodas</t>
  </si>
  <si>
    <t>Už priemonę atsakingi skyriai / padaliniai</t>
  </si>
  <si>
    <t>Finansavimo šaltinis</t>
  </si>
  <si>
    <t xml:space="preserve">2021 metų išlaidos </t>
  </si>
  <si>
    <t>2022 metų išlaidų projektas</t>
  </si>
  <si>
    <t>2023 metų išlaidų projektas</t>
  </si>
  <si>
    <t>2024 metų išlaidų projektas</t>
  </si>
  <si>
    <t>Pasiekimo rodiklis</t>
  </si>
  <si>
    <t>Pavadinimas</t>
  </si>
  <si>
    <t>Planas</t>
  </si>
  <si>
    <t>2022 metai</t>
  </si>
  <si>
    <t>2023 metai</t>
  </si>
  <si>
    <t>2024 metai</t>
  </si>
  <si>
    <t xml:space="preserve">12 Gyvenamosios aplinkos kokybės gerinimas </t>
  </si>
  <si>
    <t>01</t>
  </si>
  <si>
    <t>Švarios aplinkos užtikrinimas, viešųjų erdvių ir kraštovaizdžio darnus puoselėjimas</t>
  </si>
  <si>
    <t>BIP</t>
  </si>
  <si>
    <t>SB</t>
  </si>
  <si>
    <t>ES</t>
  </si>
  <si>
    <t>Iš viso</t>
  </si>
  <si>
    <t>02</t>
  </si>
  <si>
    <t>Atlikti savivaldybės turto inventorizaciją</t>
  </si>
  <si>
    <t>Nekilnojamojo turto inventorizacija</t>
  </si>
  <si>
    <t>07</t>
  </si>
  <si>
    <t xml:space="preserve">Pagal poreikį atliekamos turto vertinimo, inventorizacijos ir teisinės registracijos skaičius </t>
  </si>
  <si>
    <t>03</t>
  </si>
  <si>
    <t>Tęsti gyvenamųjų daugiabučių namų modernizavimą</t>
  </si>
  <si>
    <t xml:space="preserve">Daugiabučių gyvenamųjų namų energinio naudingumo sertifikatų ir modernizavimo (atnaujinimo) investicijų planų parengimas;  inžinerinių paslaugų (projektavimas, ekspertizė, tech. priežiūra) kaštų iki 50 proc. gyventojams kompensavimas </t>
  </si>
  <si>
    <t xml:space="preserve">Kompensuota projektų įgyvendinimo išlaidų </t>
  </si>
  <si>
    <t>04</t>
  </si>
  <si>
    <t>Vykdyti veikiančių kapinių plėtrą</t>
  </si>
  <si>
    <t>08</t>
  </si>
  <si>
    <t>01
03</t>
  </si>
  <si>
    <t>Praplėstų kapinių plotas ha</t>
  </si>
  <si>
    <t>09</t>
  </si>
  <si>
    <t>Kolumbariumo įrengimas Joniškio mieste</t>
  </si>
  <si>
    <t>05</t>
  </si>
  <si>
    <t>Efektyvinti socialinio būsto fondo valdymą, naudojimą ir priežiūrą</t>
  </si>
  <si>
    <t>Socialinio būsto plėtra Joniškio rajone</t>
  </si>
  <si>
    <t>SB(P)</t>
  </si>
  <si>
    <t>SB(VB)</t>
  </si>
  <si>
    <t>Kt</t>
  </si>
  <si>
    <t>LRVB</t>
  </si>
  <si>
    <t>06</t>
  </si>
  <si>
    <t>10</t>
  </si>
  <si>
    <t xml:space="preserve">03 </t>
  </si>
  <si>
    <t>15</t>
  </si>
  <si>
    <t xml:space="preserve">Prekybos aikštelės įrengimas Upytės g. </t>
  </si>
  <si>
    <t>16</t>
  </si>
  <si>
    <t>Poilsio zonų pritaikymas gyventojų poreikiams</t>
  </si>
  <si>
    <t>17</t>
  </si>
  <si>
    <t>Viešojo belaidžio interneto tinklo įrengimas/palaikymas Joniškio rajone</t>
  </si>
  <si>
    <t xml:space="preserve">Aptarnaujamų viešųjų belaidžio interneto taškų skaičius
</t>
  </si>
  <si>
    <t>Rengti teritorijų planavimo rajono savivaldybės teritorijoje dokumentus</t>
  </si>
  <si>
    <t xml:space="preserve">Parengtų planų skaičius          </t>
  </si>
  <si>
    <t>13</t>
  </si>
  <si>
    <t>Parengtų teritorijų planavimo dokumentų skaičius</t>
  </si>
  <si>
    <t xml:space="preserve">Vystyti vandens ir nuotekų infrastruktūrą darnoje su gamtine aplinka </t>
  </si>
  <si>
    <t xml:space="preserve">Modernizuoti ir praplėsti vandens tiekimo, vandenvalos ir nuotekų sistemas </t>
  </si>
  <si>
    <t>Vandentvarkos objektų išpirkimas</t>
  </si>
  <si>
    <t>07
03</t>
  </si>
  <si>
    <t>Vandentiekio ir nuotekų trasų projektavimas ir įrengimas Joniškio r.</t>
  </si>
  <si>
    <t xml:space="preserve">Vandens gerinimo, geležies šalinimo sistemų įrengimas Joniškio rajono kaimo vietovėse </t>
  </si>
  <si>
    <t xml:space="preserve">03 
04 </t>
  </si>
  <si>
    <t xml:space="preserve">13-oje gyvenviečių pastatytų vandens gerinimo įrenginių išmokėjimas proc. </t>
  </si>
  <si>
    <t>12</t>
  </si>
  <si>
    <t xml:space="preserve">Įrengtų vandens gerinimo įrenginių skaičius (Jakiškių, Blauzdžiūnų, Jankūnų gyvenamosiose vietovėse)
</t>
  </si>
  <si>
    <r>
      <t>Vandens tiekimo ir nuotekų tvarkymo infrastruktūros renovavimas ir plėtra Joniškio rajone (I etapas) (</t>
    </r>
    <r>
      <rPr>
        <i/>
        <sz val="12"/>
        <rFont val="Times New Roman"/>
        <family val="1"/>
        <charset val="186"/>
      </rPr>
      <t>dotacija UAB "Joniškio vandenys")</t>
    </r>
  </si>
  <si>
    <t>157531950</t>
  </si>
  <si>
    <t>03 
04</t>
  </si>
  <si>
    <t>03
04</t>
  </si>
  <si>
    <t>Rekonstruoti valymo įrenginiai</t>
  </si>
  <si>
    <t xml:space="preserve">Vandens tiekimo ir nuotekų tvarkymo sistemų renovavimas ir plėtra </t>
  </si>
  <si>
    <t xml:space="preserve">Archeologiniai kasinėjimai Žagarėje </t>
  </si>
  <si>
    <r>
      <t>Vandens tiekimo ir nuotekų tvarkymo infrastruktūros plėtra ir rekonstravimas Joniškio rajono savivaldybėje (II etapas)</t>
    </r>
    <r>
      <rPr>
        <i/>
        <sz val="12"/>
        <color theme="1"/>
        <rFont val="Times New Roman"/>
        <family val="1"/>
        <charset val="186"/>
      </rPr>
      <t xml:space="preserve"> (palūkanų dengimas UAB „Joniškio vandenys“)</t>
    </r>
  </si>
  <si>
    <t>Padengtų palūkanų dalis proc.</t>
  </si>
  <si>
    <t>Prie centralizuotų nuotekų tinklų pajungtų individualių būstų skaičius</t>
  </si>
  <si>
    <t xml:space="preserve">SB </t>
  </si>
  <si>
    <t>Įgyvendinti aplinkos apsaugos priemones, kurti švarią ir saugią aplinką Joniškio rajone</t>
  </si>
  <si>
    <t>Joniškio rajono savivaldybės aplinkos apsaugos rėmimo specialioji programa</t>
  </si>
  <si>
    <t>Užterštos naftos produktais teritorijos Joniškio rajone sutvarkymas</t>
  </si>
  <si>
    <t>Išvalyta ir sutvarkyta praeityje užteršta teritorija</t>
  </si>
  <si>
    <t>Gerinti atliekų tvarkymo bei aplinkos išsaugojimo sistemą, vykdyti gyventojų aplinkosauginį švietimą</t>
  </si>
  <si>
    <t>Švaros ir tvarkos palaikymas Joniškio rajono savivaldybės teritorijoje. Gyvūnų gerovės poreikių tenkinimas</t>
  </si>
  <si>
    <t xml:space="preserve">Sugautų benamių ir bešeiminikių gyvūnų (kačių, šunų) skaičius </t>
  </si>
  <si>
    <t xml:space="preserve">Vakcinuotų, sterilizuotų gyvūnų skaičius </t>
  </si>
  <si>
    <t>Komunalinių atliekų tvarkymas:</t>
  </si>
  <si>
    <t>Sutvarkytų komunalinių atliekų kiekis t</t>
  </si>
  <si>
    <t>Komunalinių atliekų surinkimas ir transportavimas</t>
  </si>
  <si>
    <t>Komunalinių atliekų šalinimas regioniniame sąvartyne</t>
  </si>
  <si>
    <t>Rinkliavos už komunalinių atliekų tvarkymą administravimas</t>
  </si>
  <si>
    <t>Komunalinių atliekų tvarkymo infrastruktūros plėtra</t>
  </si>
  <si>
    <t>Įrengta didelio gabarito aikštelė ir daiktų dalinimosi punktas Žagarėje</t>
  </si>
  <si>
    <t>Sanitarinės veiklos organizavimas:</t>
  </si>
  <si>
    <t>Informacinių ženklų (informacinių nuorodų) įsigijimas ir pastatymas</t>
  </si>
  <si>
    <t xml:space="preserve">Įsigytų ir pastatytų informacinių              ženklų skaičius </t>
  </si>
  <si>
    <t>Dezinsekcijos, dezinfekcijos, deratizacijos paslaugų teikimas</t>
  </si>
  <si>
    <t xml:space="preserve">Gyventojų prašymu atliktų dezinsekcijos, dezinfekcijos, deratizacijos paslaugų skaičius </t>
  </si>
  <si>
    <t>Sistemingas maudyklų vandens kokybės mikrobiologinių parametrų  nustatymas (ištirtų maudyklų skaičius)</t>
  </si>
  <si>
    <t>Triukšmo poveikio žmonių sveikatai tyrimų organizavimas</t>
  </si>
  <si>
    <t>Gyventojų prašymu ir probleminėse teritorijose atliktų triukšmo tyrimų skaičius</t>
  </si>
  <si>
    <t>Pirčių paslaugų teikimo nuostolių kompensavimas</t>
  </si>
  <si>
    <t>Pirčių, kuriose kompensuoti nuostoliai skaičius</t>
  </si>
  <si>
    <t>Vietinės rinkliavos už komunalinių atliekų surinkimą iš atliekų turėtojų ir tvarkymą lengvatoms kompensuoti</t>
  </si>
  <si>
    <t xml:space="preserve">Lengvatas gaunančių fizinių asmenų skaičius </t>
  </si>
  <si>
    <t>Maisto atliekų apdorojimo infrastruktūros sukūrimas Joniškio rajone</t>
  </si>
  <si>
    <t>Sukurti maisto atliekų apdorojimo pajėgumai t</t>
  </si>
  <si>
    <t>Vykdyti vandentvarkos inžinerinių statinių priežiūrą ir plėtrą</t>
  </si>
  <si>
    <t xml:space="preserve">Vykdyti melioracijos statinių priežiūrą </t>
  </si>
  <si>
    <t xml:space="preserve">Paviršinio vandens, susikaupusio rajono gyvenvietėse ir miestuose, nuleidimo darbai </t>
  </si>
  <si>
    <t xml:space="preserve">Vietų, kuriose atlikti darbai skaičius </t>
  </si>
  <si>
    <t>Sutvarkytų tvenkinių skaičius</t>
  </si>
  <si>
    <t>Tvarkyti ir plėsti kelių infrastruktūrą, gerinti rajono gyventojų mobilumą</t>
  </si>
  <si>
    <t>Pėsčiųjų ir dviračių takų sutvarkymas Joniškio mieste</t>
  </si>
  <si>
    <t xml:space="preserve">Dragūnų, Aušros ir Saulės mūšio gatvių dalių Jauniūnų kaime, Joniškio rajone kapitalinis remontas  </t>
  </si>
  <si>
    <t xml:space="preserve">SB(VB) </t>
  </si>
  <si>
    <t xml:space="preserve">Vystyti žaliąją energetiką, diegti energiją tausojančias priemones </t>
  </si>
  <si>
    <r>
      <t xml:space="preserve">Joniškio miesto gatvių ir </t>
    </r>
    <r>
      <rPr>
        <sz val="12"/>
        <rFont val="Times New Roman"/>
        <family val="1"/>
        <charset val="186"/>
      </rPr>
      <t>daugiabučių gyvenamųjų namų kvartalų</t>
    </r>
    <r>
      <rPr>
        <sz val="12"/>
        <rFont val="Times New Roman"/>
        <family val="1"/>
      </rPr>
      <t xml:space="preserve"> apšvietimo sistemos rekonstrukcija ir plėtra</t>
    </r>
  </si>
  <si>
    <t xml:space="preserve">
1</t>
  </si>
  <si>
    <t xml:space="preserve">Įrengtų LED šviestuvų skaičius
</t>
  </si>
  <si>
    <t>288712071; 190565235</t>
  </si>
  <si>
    <t>Iš viso programai</t>
  </si>
  <si>
    <t>Finansavimo šaltinių suvestinė</t>
  </si>
  <si>
    <t>Finansavimo šaltiniai</t>
  </si>
  <si>
    <t>2021 metų išlaidos</t>
  </si>
  <si>
    <t>2022 metams skirti asignavimai</t>
  </si>
  <si>
    <t>2023 metų asignavimų projektas</t>
  </si>
  <si>
    <t>2024 metų asignavimų projektas</t>
  </si>
  <si>
    <t>SAVIVALDYBĖS  LĖŠOS, IŠ VISO</t>
  </si>
  <si>
    <r>
      <t xml:space="preserve">Savivaldybės biudžeto lėšos </t>
    </r>
    <r>
      <rPr>
        <b/>
        <sz val="12"/>
        <rFont val="Times New Roman"/>
        <family val="1"/>
      </rPr>
      <t>SB</t>
    </r>
  </si>
  <si>
    <r>
      <t xml:space="preserve">Biudžetinių įstaigų pajamos </t>
    </r>
    <r>
      <rPr>
        <b/>
        <sz val="12"/>
        <rFont val="Times New Roman"/>
        <family val="1"/>
      </rPr>
      <t>BIP</t>
    </r>
  </si>
  <si>
    <r>
      <t xml:space="preserve">Valstybės biudžeto specialiosios tikslinės dotacijos lėšos </t>
    </r>
    <r>
      <rPr>
        <b/>
        <sz val="12"/>
        <rFont val="Times New Roman"/>
        <family val="1"/>
      </rPr>
      <t>SB(VB)</t>
    </r>
  </si>
  <si>
    <r>
      <t>Savivaldybės paskolos lėšos</t>
    </r>
    <r>
      <rPr>
        <b/>
        <sz val="12"/>
        <rFont val="Times New Roman"/>
        <family val="1"/>
      </rPr>
      <t xml:space="preserve"> SB</t>
    </r>
    <r>
      <rPr>
        <sz val="12"/>
        <rFont val="Times New Roman"/>
        <family val="1"/>
      </rPr>
      <t>(</t>
    </r>
    <r>
      <rPr>
        <b/>
        <sz val="12"/>
        <rFont val="Times New Roman"/>
        <family val="1"/>
      </rPr>
      <t>P)</t>
    </r>
  </si>
  <si>
    <t>KITI ŠALTINIAI, IŠ VISO</t>
  </si>
  <si>
    <r>
      <rPr>
        <sz val="12"/>
        <rFont val="Times New Roman"/>
        <family val="1"/>
      </rPr>
      <t>Europos Sąjungos paramos lėšos</t>
    </r>
    <r>
      <rPr>
        <b/>
        <sz val="12"/>
        <rFont val="Times New Roman"/>
        <family val="1"/>
      </rPr>
      <t xml:space="preserve"> ES</t>
    </r>
  </si>
  <si>
    <r>
      <t xml:space="preserve">Valstybės biudžeto lėšos </t>
    </r>
    <r>
      <rPr>
        <b/>
        <sz val="12"/>
        <rFont val="Times New Roman"/>
        <family val="1"/>
      </rPr>
      <t>LRVB</t>
    </r>
  </si>
  <si>
    <r>
      <t xml:space="preserve">Kiti finansavimo šaltiniai </t>
    </r>
    <r>
      <rPr>
        <b/>
        <sz val="12"/>
        <rFont val="Times New Roman"/>
        <family val="1"/>
      </rPr>
      <t>Kt</t>
    </r>
  </si>
  <si>
    <t>IŠ VISO</t>
  </si>
  <si>
    <t>Skyriai, padaliniai, atsakingi už priemonių vykdymą</t>
  </si>
  <si>
    <t>01 Architektūros ir teritorijų planavimo skyrius</t>
  </si>
  <si>
    <t xml:space="preserve">09 Švietimo, kultūros ir sporto skyrius </t>
  </si>
  <si>
    <t xml:space="preserve">17 Gataučių seniūnija </t>
  </si>
  <si>
    <t>02 Buhalterinės apskaitos skyrius</t>
  </si>
  <si>
    <t xml:space="preserve">10 Teisės ir metrikacijos skyrius </t>
  </si>
  <si>
    <t xml:space="preserve">18 Kepalių seniūnija </t>
  </si>
  <si>
    <t>03 Ekonominės plėtros ir investicijų skyrius</t>
  </si>
  <si>
    <t>11 Saugėlaukio seniūnija</t>
  </si>
  <si>
    <t xml:space="preserve">19 Kriukų seniūnija </t>
  </si>
  <si>
    <t>04 Finansų skyrius</t>
  </si>
  <si>
    <t xml:space="preserve">12 Satkūnų seniūnija </t>
  </si>
  <si>
    <t xml:space="preserve">20 Rudiškių seniūnija   </t>
  </si>
  <si>
    <t>05 Žemės ūkio skyrius</t>
  </si>
  <si>
    <t xml:space="preserve">13 Joniškio seniūnija </t>
  </si>
  <si>
    <t xml:space="preserve">06 Kanceliarijos skyrius </t>
  </si>
  <si>
    <t>14 Žagarės seniūnija</t>
  </si>
  <si>
    <t xml:space="preserve">07 Infrastruktūros skyrius </t>
  </si>
  <si>
    <t xml:space="preserve">15 Skaistgirio seniūnija </t>
  </si>
  <si>
    <t xml:space="preserve">08 Socialinės paramos ir sveikatos skyrius </t>
  </si>
  <si>
    <t>16 Gaižaičių seniūnija</t>
  </si>
  <si>
    <t xml:space="preserve">  JONIŠKIO RAJONO SAVIVALDYBĖS 2022-2024 METŲ STRATEGINIS VEIKLOS PLANAS                                                                                                                     
</t>
  </si>
  <si>
    <t>13 PROGRAMOS  „KULTŪROS PAVELDO PUOSELĖJIMAS. TURIZMAS. VERSLAS“ IŠLAIDŲ  IR PRODUKTO VERTINIMO KRITERIJŲ SUVESTINĖ</t>
  </si>
  <si>
    <t>Produkto vertinimo kriterijus</t>
  </si>
  <si>
    <t>13 Kultūros paveldo puoselėjimas. Turizmas. Verslas</t>
  </si>
  <si>
    <t>Investicijas ir konkurencingumą skatinančios ekonominės aplinkos kūrimas</t>
  </si>
  <si>
    <t>Gerinti verslo sąlygų, paramos bei informavimo sistemą, skatinti gyventojų verslumą</t>
  </si>
  <si>
    <t>Verslumo ugdymo ir verslo skatinimo Joniškio rajone programos įgyvendinimas</t>
  </si>
  <si>
    <t>300053529</t>
  </si>
  <si>
    <t>Įgyvendintų verslumo ugdymo ir verslo skatinimo Joniškio rajone programų skaičius</t>
  </si>
  <si>
    <t>Parodų ir renginių, reprezentuojančių Joniškio rajoną, rėmimas</t>
  </si>
  <si>
    <t>288712070</t>
  </si>
  <si>
    <t>Smulkaus ir vidutinio verslo skatinimo ir rėmimo fondas</t>
  </si>
  <si>
    <t xml:space="preserve">Paremtų SVV subjektų skaičius </t>
  </si>
  <si>
    <t>Verslui patrauklių žemės sklypų ir teritorijų vystymas Joniškio rajone</t>
  </si>
  <si>
    <t>Skatinti nevyriausybinių organizacijų veiklą, didinti jų įtrauktį</t>
  </si>
  <si>
    <t>Kaimo bendruomenių veiklos rėmimas</t>
  </si>
  <si>
    <t>Paremtų kaimo bendruomenių skaičius</t>
  </si>
  <si>
    <t>45</t>
  </si>
  <si>
    <t xml:space="preserve">Nevyriausybinių organizacijų veiklos kokybės gerinimo ir efektyvumo didinimo rėmimas </t>
  </si>
  <si>
    <t>Finansuotų projektų skaičius</t>
  </si>
  <si>
    <t>8</t>
  </si>
  <si>
    <t>Projekto „Joniškio miesto VVG vietos plėtros strategijos įgyvendinimo administravimas“ dalinis finansavimas</t>
  </si>
  <si>
    <t>Dalinai finansuotų projektų skaičius</t>
  </si>
  <si>
    <t>1</t>
  </si>
  <si>
    <t xml:space="preserve">Nevyriausybinių organizacijų projektų dalinis finansavimas </t>
  </si>
  <si>
    <t>Tradicinių religinių bendruomenių ir bendrijų projektų finansavimas</t>
  </si>
  <si>
    <t>2</t>
  </si>
  <si>
    <t>3</t>
  </si>
  <si>
    <t>Turizmo paslaugų plėtra, kultūros ir gamtos paveldo įveiklinimas</t>
  </si>
  <si>
    <t>Kompleksiškai tvarkyti paveldo objektus ir pritaikyti juos visuomenės poreikiams</t>
  </si>
  <si>
    <t>Nekilnojamojo kultūros paveldo pažinimo, sklaidos, ir atgaivinimo programa</t>
  </si>
  <si>
    <t>Nekilnojamojo kultūros paveldo apskaitos tikslinimo, vertinimo programa</t>
  </si>
  <si>
    <t xml:space="preserve">Atliktų objektų vertinimų skaičius </t>
  </si>
  <si>
    <t xml:space="preserve">Vertinimo tarybos posėdžių skaičius </t>
  </si>
  <si>
    <t>Nekilnojamojo kultūros paveldo priežiūros ir tvarkybos programa</t>
  </si>
  <si>
    <t>Žagarės pirties pastato pritaikymas visuomenės poreikiams</t>
  </si>
  <si>
    <t>11</t>
  </si>
  <si>
    <t>Žagarės dvaro sodybos namo (Jaunimo g. 1) pritaikymas visuomenės poreikiams</t>
  </si>
  <si>
    <t>Pastato (Upytės g. 1) pritaikymas visuomenės poreikiams</t>
  </si>
  <si>
    <t>Gerinti ir plėsti turizmo bei rekreacijos paslaugų infrastruktūrą, pritaikyti turizmo ir bendruomenės poreikiams</t>
  </si>
  <si>
    <t>Turizmo informacinės struktūros plėtros Joniškio rajone programos įgyvendinimas</t>
  </si>
  <si>
    <t>Kelias savivaldybes jungiančių turizmo trasų ir turizmo maršrutų informacinės sistemos plėtojimas</t>
  </si>
  <si>
    <t>Įgyvendintų projektų skaičius</t>
  </si>
  <si>
    <t>Iš viso  programai</t>
  </si>
  <si>
    <t>05 PROGRAMOS „SENIŪNIJŲ VEIKLOS UŽTIKRINIMAS“  STRATEGINIŲ IŠLAIDŲ IR PRODUKTO VERTINIMO KRITERIJŲ SUVESTINĖ</t>
  </si>
  <si>
    <t>Už priemonę atsakingi skyriai</t>
  </si>
  <si>
    <t>05  Seniūnijų veiklos užtikrinimas</t>
  </si>
  <si>
    <t>Vykdyti seniūnijoms pavestas funkcijas</t>
  </si>
  <si>
    <t>Sudaryti sąlygas seniūnijų funkcijoms įgyvendinti</t>
  </si>
  <si>
    <t>Seniūnijų kultūros ir sporto veiklos programų rėmimas</t>
  </si>
  <si>
    <t>Joniškio sen.</t>
  </si>
  <si>
    <t xml:space="preserve">11,12,1314,15,16,17,18,19,20      </t>
  </si>
  <si>
    <t xml:space="preserve">Kultūros ar sporto renginių skaičius </t>
  </si>
  <si>
    <t>Gataučių sen.</t>
  </si>
  <si>
    <t>Gaižaičių sen.</t>
  </si>
  <si>
    <t>Kepalių sen.</t>
  </si>
  <si>
    <t>Kriukų sen.</t>
  </si>
  <si>
    <t>Rudiškių sen.</t>
  </si>
  <si>
    <t>Saugėlaukio sen.</t>
  </si>
  <si>
    <t>Satkūnų sen.</t>
  </si>
  <si>
    <t>Skaistgirio sen.</t>
  </si>
  <si>
    <t>Žagarės sen.</t>
  </si>
  <si>
    <t>Seniūnijų veiklos užtikrinimas</t>
  </si>
  <si>
    <t xml:space="preserve">Vidutinis aptarnaujamų asmenų skaičius </t>
  </si>
  <si>
    <t>Žemės ūkio funkcijų vykdymas</t>
  </si>
  <si>
    <t>SBVB</t>
  </si>
  <si>
    <t>Užtikrinti gyvenamosios aplinkos viešųjų erdvių priežiūrą</t>
  </si>
  <si>
    <t>Joniškio rajono gatvių apšvietimo priežiūra ir remontas</t>
  </si>
  <si>
    <t>Prižiūrimų gatvių apšvietimo tinklų ilgis km</t>
  </si>
  <si>
    <t>Viešųjų erdvių tvarkymas ir priežiūra Joniškio rajono savivaldybės teritorijoje. Poilsio zonų ir parkų priežiūra</t>
  </si>
  <si>
    <r>
      <t>Tvarkomų viešųjų erdvių plotas, tūkst. m</t>
    </r>
    <r>
      <rPr>
        <vertAlign val="superscript"/>
        <sz val="12"/>
        <rFont val="Times New Roman"/>
        <family val="1"/>
        <charset val="186"/>
      </rPr>
      <t>2</t>
    </r>
  </si>
  <si>
    <t>Veikiančių kapinių priežiūra</t>
  </si>
  <si>
    <r>
      <t>Tvarkomas kapinių plotas, tūkst. m</t>
    </r>
    <r>
      <rPr>
        <vertAlign val="superscript"/>
        <sz val="12"/>
        <rFont val="Times New Roman"/>
        <family val="1"/>
        <charset val="186"/>
      </rPr>
      <t>2</t>
    </r>
  </si>
  <si>
    <t>Joniškio r. savivaldybės administracija</t>
  </si>
  <si>
    <t>Savivaldybės butų remontas. Mokestis už  laikinai nenaudojamų savivaldybės butų ir kitų patalpų (turinčių centralizuotas komunikacijas) eksploataciją</t>
  </si>
  <si>
    <t xml:space="preserve">Eksploatuotų, remontuotų butų skaičius </t>
  </si>
  <si>
    <t>Seniūnijų vietinių iniciatyvų įgyvendinimas</t>
  </si>
  <si>
    <t xml:space="preserve">Įgyvendintų iniciatyvų skaičius </t>
  </si>
  <si>
    <t>14</t>
  </si>
  <si>
    <t>Stiprinti bendruomeninę veiklą savivaldybėje</t>
  </si>
  <si>
    <t xml:space="preserve">Įgyvendintų projektų skaičius </t>
  </si>
  <si>
    <t>JONIŠKIO RAJONO SAVIVALDYBĖS 2022–2024 M. STRATEGINIS VEIKLOS PLANAS</t>
  </si>
  <si>
    <t>04 PROGRAMOS ,, SAVIVALDYBĖS IR VIEŠOJO VALDYMO PASLAUGŲ KOKYBĖS UŽTIKRINIMAS IR GERINIMAS'' IŠLAIDŲ IR PRODUKTO VERTINIMO KRITERIJŲ SUVESTINĖ</t>
  </si>
  <si>
    <t>Už priemonę atsakingi skyriai/padaliniai</t>
  </si>
  <si>
    <t>Savivaldybės valdymo gerinimas ir efektyvinimas</t>
  </si>
  <si>
    <t>Sudaryti sąlygas savivaldybės funkcijoms įgyvendinti, didinti  valdymo ir veiklos efektyvumą</t>
  </si>
  <si>
    <t xml:space="preserve">Savivaldybės tarybos veiklos užtikrinimas </t>
  </si>
  <si>
    <t>Tarybos narių skaičius:
Iš jų vyrų
Iš jų moterų</t>
  </si>
  <si>
    <t>25
14
11</t>
  </si>
  <si>
    <t>Kontrolės ir audito tarnybos išlaikymas</t>
  </si>
  <si>
    <t>1918105179</t>
  </si>
  <si>
    <t>Darbuotojų skaičius :
Iš jų vyrų
Iš jų moterų</t>
  </si>
  <si>
    <t>2
-
2</t>
  </si>
  <si>
    <t xml:space="preserve">Savivaldybės administracijos išlaikymas </t>
  </si>
  <si>
    <t>Kompiuterinės, kopijavimo ir kitos IT įrangos įsigijimas ir aptarnavimo sąnaudos</t>
  </si>
  <si>
    <t>20</t>
  </si>
  <si>
    <t>Savivaldybės kovos su korupcija programos įgyvendinimas</t>
  </si>
  <si>
    <t>Organizuotų tarptautinės antikorupcinės dienos renginių, atliktų tyrimų skaičius</t>
  </si>
  <si>
    <t>21</t>
  </si>
  <si>
    <t>Joniškio miesto nustatytų teritorijų vaizdo stebėjimo sistemos duomenų perdavimo paslaugos teikimas</t>
  </si>
  <si>
    <t>7
3</t>
  </si>
  <si>
    <t>22</t>
  </si>
  <si>
    <t>Nusikaltimų prevencijos ir kontrolės programos įgyvendinimas</t>
  </si>
  <si>
    <t>Įgyvendintų nusikaltimų prevencijos priemonių skaičius</t>
  </si>
  <si>
    <t>19</t>
  </si>
  <si>
    <t>25</t>
  </si>
  <si>
    <t>Savivaldybės skolinių įsipareigojimų vykdymas</t>
  </si>
  <si>
    <t>Skolos grąžinimas proc.</t>
  </si>
  <si>
    <t>100</t>
  </si>
  <si>
    <t>Paskolų grąžinimas</t>
  </si>
  <si>
    <t>Palūkanų mokėjimas</t>
  </si>
  <si>
    <t>26</t>
  </si>
  <si>
    <t>Autobusų parko transporto nuostolių kompensavimas</t>
  </si>
  <si>
    <t>04
07</t>
  </si>
  <si>
    <t>Nuostolių kompensavimas</t>
  </si>
  <si>
    <t xml:space="preserve">Nuostolingų maršrutų skaičius </t>
  </si>
  <si>
    <t>Transporto lengvatų kompensavimas</t>
  </si>
  <si>
    <t xml:space="preserve">Kompensuotų bilietų, taikant pavežėjimo lengvatą, skaičius </t>
  </si>
  <si>
    <t>54000</t>
  </si>
  <si>
    <t>29</t>
  </si>
  <si>
    <t>Administracijos  direktoriaus rezervas</t>
  </si>
  <si>
    <t>30</t>
  </si>
  <si>
    <t>Savivaldybės įvaizdžio gerinimas</t>
  </si>
  <si>
    <t xml:space="preserve">Įsigytų reprezentacinių suvenyrų ir apdovanojimų skaičius 
</t>
  </si>
  <si>
    <t>44</t>
  </si>
  <si>
    <t xml:space="preserve">Projektinių paraiškų ir kitos dokumentacijos gauti paramą rengimas </t>
  </si>
  <si>
    <t xml:space="preserve">Parengtos projektinės dokumentacijos skaičius </t>
  </si>
  <si>
    <t>48</t>
  </si>
  <si>
    <t>Dotacijų grąžinimas</t>
  </si>
  <si>
    <t>Dotacijų sutarties grąžinimo grafiko įvykdymas proc.</t>
  </si>
  <si>
    <t>51</t>
  </si>
  <si>
    <t>Pastatų ir kitų statinių draudimas</t>
  </si>
  <si>
    <t xml:space="preserve">Draudžiamų objektų skaičius </t>
  </si>
  <si>
    <t>Gyventojų registro tvarkymas</t>
  </si>
  <si>
    <t>Užtikrinta aktuali gyv. registro duomenų bazė proc.</t>
  </si>
  <si>
    <t>Gyvenamosios vietos deklaravimas</t>
  </si>
  <si>
    <t>14-20</t>
  </si>
  <si>
    <t xml:space="preserve">Išduotų pažymų apie deklaruotą gyv.vietą skaičius </t>
  </si>
  <si>
    <t>4445</t>
  </si>
  <si>
    <t>Civilinės būklės aktų registravimas</t>
  </si>
  <si>
    <t>Civilinės būklės aktų įrašų skaičius</t>
  </si>
  <si>
    <t xml:space="preserve">Jaunimo teisių apsauga </t>
  </si>
  <si>
    <t xml:space="preserve">Užtikrintas jaunimo teisių apsaugos įgyvendinimas, etatai </t>
  </si>
  <si>
    <t>Pirminė teisinė pagalba</t>
  </si>
  <si>
    <t>Suteiktų teisinės pagalbos paslaugų skaičius</t>
  </si>
  <si>
    <t>800</t>
  </si>
  <si>
    <t>Archyvinių dokumentų tvarkymas</t>
  </si>
  <si>
    <t xml:space="preserve">Likviduotų įmonių saugomų dokumentų skaičius </t>
  </si>
  <si>
    <t>1100</t>
  </si>
  <si>
    <t xml:space="preserve">Išnagrinėtų asmenų prašymų skaičius </t>
  </si>
  <si>
    <t>Valstybinės kalbos vartojimo ir taisyklingumo kontrolė</t>
  </si>
  <si>
    <t>Patikrintų vip, reklamos, viešųjų užrašų skaičius</t>
  </si>
  <si>
    <t xml:space="preserve">Suteiktų konsultacijų skaičius </t>
  </si>
  <si>
    <t>Duomenų teikimas Valstybės suteiktos pagalbos registrui</t>
  </si>
  <si>
    <t xml:space="preserve">Įregistruotų suteiktos pagalbos atvejų skaičius </t>
  </si>
  <si>
    <t>4</t>
  </si>
  <si>
    <t>Civilinės saugos organizavimas</t>
  </si>
  <si>
    <t>Parengtas ekstremalių situacijų valdymo planas
Įsigyta priešgaisrinė sistema</t>
  </si>
  <si>
    <t>1
1</t>
  </si>
  <si>
    <t>Mobilizacijos administravimas</t>
  </si>
  <si>
    <t>Parengtas savivaldybės mobilizacijos planas</t>
  </si>
  <si>
    <t>Asmenų, deklaruojančių pasėlius skaičius</t>
  </si>
  <si>
    <t>Priešgaisrinių tarnybų organizavimas</t>
  </si>
  <si>
    <t>157655065</t>
  </si>
  <si>
    <t xml:space="preserve">Išlaikomų komandų skaičius </t>
  </si>
  <si>
    <t>6</t>
  </si>
  <si>
    <t xml:space="preserve">Darbo rinkos politikos rengimas ir įgyvendinimas,  gyventojų užimtumas </t>
  </si>
  <si>
    <t xml:space="preserve">Įdarbintų bedarbių skaičius </t>
  </si>
  <si>
    <t>31</t>
  </si>
  <si>
    <t>Tarpinstitucinio bendradarbiavimo koordinatiriaus pareigybei išlaikyti</t>
  </si>
  <si>
    <t>Vaiko gerovės komisijoje svarstytų vaikų skaičius</t>
  </si>
  <si>
    <t>Erdvinių duomenų rinkinio tvarkymas</t>
  </si>
  <si>
    <t xml:space="preserve">Geodezijos ir kartografijos darbų skaičius </t>
  </si>
  <si>
    <t xml:space="preserve">  JONIŠKIO RAJONO SAVIVALDYBĖS 2022–2024 METŲ STRATEGINIS VEIKLOS PLANAS                                                                                                                   
</t>
  </si>
  <si>
    <t>02 PROGRAMOS „KULTŪROS IR SPORTO PLĖTRA" IŠLAIDŲ  IR PRODUKTO VERTINIMO KRITERIJŲ SUVESTINĖ</t>
  </si>
  <si>
    <t>2023  metų išlaidų projektas</t>
  </si>
  <si>
    <t xml:space="preserve"> 2024 metų išlaidų projektas</t>
  </si>
  <si>
    <t>02 Kultūros ir sporto plėtra</t>
  </si>
  <si>
    <t>Išvystyta kultūros ir turiningo laisvalaikio paslaugų sistema</t>
  </si>
  <si>
    <t>Gerinti kultūros įstaigų paslaugų kokybę ir užtikrinti jų modernizavimą</t>
  </si>
  <si>
    <t>Joniškio rajono J. Avyžiaus viešosios bibliotekos modernizavimas</t>
  </si>
  <si>
    <t>J. Avyžiaus viešosios bibliotekos veiklos užtikrinimas</t>
  </si>
  <si>
    <t>190567962</t>
  </si>
  <si>
    <t xml:space="preserve">Finansuojamų etatų skaičius 
</t>
  </si>
  <si>
    <t>46,5</t>
  </si>
  <si>
    <t>Skaitytojų skaičius</t>
  </si>
  <si>
    <t xml:space="preserve">iš jų renginiams </t>
  </si>
  <si>
    <t xml:space="preserve">Renginių ciklų skaičius </t>
  </si>
  <si>
    <t>Joniškio kultūros centro veiklos užtikrinimas</t>
  </si>
  <si>
    <t>190574241</t>
  </si>
  <si>
    <t>Finansuojamų etatų skaičius</t>
  </si>
  <si>
    <t xml:space="preserve">40,25
</t>
  </si>
  <si>
    <t>40,25</t>
  </si>
  <si>
    <t>Meno mėgėjų kolektyvų skaičius</t>
  </si>
  <si>
    <t>Iš jų renginiams</t>
  </si>
  <si>
    <t>Surengtų renginių skaičius</t>
  </si>
  <si>
    <t>Žagarės kultūros centro veiklos užtikrinimas</t>
  </si>
  <si>
    <t>300542630</t>
  </si>
  <si>
    <t xml:space="preserve">10,5
</t>
  </si>
  <si>
    <t xml:space="preserve">Meno mėgėjų kolektyvų skaičius </t>
  </si>
  <si>
    <t xml:space="preserve">Surengtų renginių skaičius </t>
  </si>
  <si>
    <t>Iš jų „Juodeikiai - Mažoji kultūros sostinė“ renginiams</t>
  </si>
  <si>
    <t>Joniškio istorijos ir kultūros muziejaus veiklos užtikrinimas</t>
  </si>
  <si>
    <t>190573869</t>
  </si>
  <si>
    <t xml:space="preserve">13
</t>
  </si>
  <si>
    <t xml:space="preserve">Lankytojų skaičius </t>
  </si>
  <si>
    <t>Plėtoti kultūrinę veiklą</t>
  </si>
  <si>
    <t>32</t>
  </si>
  <si>
    <t>Meninės raiškos programų finansavimas Joniškio ir Žagarės kultūros centruose</t>
  </si>
  <si>
    <t xml:space="preserve">190574241; 300542630   </t>
  </si>
  <si>
    <t>Finansuotų programų skaičius</t>
  </si>
  <si>
    <t xml:space="preserve">Kultūros iniciatyvos, etninė kultūros plėtra ir kultūriniai mainai su užsieniu </t>
  </si>
  <si>
    <t>5</t>
  </si>
  <si>
    <t>Savivaldybės premijų finansavimas (M. Slančiausko, A. Varno, J. Avyžiaus)</t>
  </si>
  <si>
    <t>Meno ir kultūros kūrėjų, mėgėjų meno kolektyvų skatinimas</t>
  </si>
  <si>
    <t xml:space="preserve">Menininkų įamžinimas </t>
  </si>
  <si>
    <r>
      <t xml:space="preserve">Kultūros įstaigų įgyvendinamų projektų dalinis finansavimas
</t>
    </r>
    <r>
      <rPr>
        <i/>
        <sz val="12"/>
        <rFont val="Times New Roman"/>
        <family val="1"/>
        <charset val="186"/>
      </rPr>
      <t>(Joniškio istorijos ir kultūros muziejus)</t>
    </r>
  </si>
  <si>
    <t xml:space="preserve"> Išvystyta turiningo laisvalaikio ir sporto paslaugų sistema</t>
  </si>
  <si>
    <t>Didinti gyventojų fizinį aktyvumą, ugdyti sportišką bendruomenę</t>
  </si>
  <si>
    <t>Joniškio sporto centro veikla:</t>
  </si>
  <si>
    <t>190565954</t>
  </si>
  <si>
    <t>Sporto renginių organizavimas</t>
  </si>
  <si>
    <t>Sporto inventoriaus įsigijimas</t>
  </si>
  <si>
    <t xml:space="preserve">Įsigytų sporto inventoriaus komplektų skaičius </t>
  </si>
  <si>
    <t>Bendrojo lavinimo mokyklų mokinių sporto žaidynių vykdymas</t>
  </si>
  <si>
    <t xml:space="preserve">Suroganizuotų sportinių varžybų skaičius </t>
  </si>
  <si>
    <t>Visuomeninių sporto klubų rėmimas</t>
  </si>
  <si>
    <t xml:space="preserve">Paremtų sporto klubų skaičius </t>
  </si>
  <si>
    <t>Sporto klubo „Siekis“ rėmimas</t>
  </si>
  <si>
    <t xml:space="preserve">Klubų, atstovaujančių Joniškio raj., dalyvavimas NKL čempionate, skaičius </t>
  </si>
  <si>
    <t>Sporto klubo „Krepšinio legendos“ komunalinėms paslaugoms apmokėti</t>
  </si>
  <si>
    <t>Patalpų plotas kv. m.</t>
  </si>
  <si>
    <t>Sporto ir fizinio aktyvumo infrastruktūros įrengimas</t>
  </si>
  <si>
    <t>Sportininkų ir trenerių paskatinimas</t>
  </si>
  <si>
    <t>190565954, 288712070</t>
  </si>
  <si>
    <t>Stipri ir pilietiška visuomenė</t>
  </si>
  <si>
    <t>Vystyti jaunimui palankią aplinką, plėsti ir skatinti įvairias jaunimo veiklas ir užimtumą</t>
  </si>
  <si>
    <t>Atviro jaunimo centro veiklos užtikrinimas</t>
  </si>
  <si>
    <t>190566860</t>
  </si>
  <si>
    <t xml:space="preserve">Finansuojamų etatų skaičius </t>
  </si>
  <si>
    <t>Jaunimo veiklos organizavimas</t>
  </si>
  <si>
    <t>21 
03</t>
  </si>
  <si>
    <t>Iš jų jaunimo iniciatyvų projektams</t>
  </si>
  <si>
    <t xml:space="preserve">Remiamų paraiškų skaičius </t>
  </si>
  <si>
    <t>iš jų jaunimo savanoriškai tarnybai</t>
  </si>
  <si>
    <t>Savanorystę atliekančių asmenų skaičius</t>
  </si>
  <si>
    <t>iš jų jaunimo ir su jaunimu dirbančių organizacijų veiklos skatinimas</t>
  </si>
  <si>
    <t xml:space="preserve">Organizuotų susitikimų, mokymų skaičius
</t>
  </si>
  <si>
    <t>Jaunimo vasaros užimtumo ir integracijos į darbo rinką programa</t>
  </si>
  <si>
    <t>21
09</t>
  </si>
  <si>
    <t>Įdarbintų jaunuolių skaičius</t>
  </si>
  <si>
    <t>Skatinti rajono gyventojų pilietiškumą ir lygiateisiškumą</t>
  </si>
  <si>
    <t>Giminingų miestų tarptautinės projektinės veiklos ir mainų rėmimas</t>
  </si>
  <si>
    <t xml:space="preserve">SB     </t>
  </si>
  <si>
    <t>Programos dalyvių skaičius</t>
  </si>
  <si>
    <t>Informuotumo didinimas lyčių lygių galimybių srityje</t>
  </si>
  <si>
    <t xml:space="preserve">288712070 </t>
  </si>
  <si>
    <t>03
06</t>
  </si>
  <si>
    <t xml:space="preserve">Asmenų, dalyvavusių renginiuose, skaičius
</t>
  </si>
  <si>
    <t>Projekto „Europos kaimiškųjų bendruomenių chartija“ įgyvendinimas</t>
  </si>
  <si>
    <t xml:space="preserve">Projekto dalyvių skaičius 
</t>
  </si>
  <si>
    <t>21 Jaunimo reikalų koordinatorius</t>
  </si>
  <si>
    <t>01 PROGRAMOS  „ŠVIETIMO PASLAUGŲ UŽTIKRINIMAS IR GERINIMAS“ IŠLAIDŲ IR PRODUKTO VERTINIMO KRITERIJŲ SUVESTINĖ</t>
  </si>
  <si>
    <t>Už priemonę atsakingas skyrius</t>
  </si>
  <si>
    <t>01 ŠVIETIMO PASLAUGŲ UŽTIKRINIMAS IR GERINIMAS</t>
  </si>
  <si>
    <t>Besimokančios visuomenės ugdymas</t>
  </si>
  <si>
    <t>Plėtoti kokybišką, visiems prieinamą švietimo sistemą rajone</t>
  </si>
  <si>
    <t xml:space="preserve">Žagarės vaikų darželis „Vyšniukas“ </t>
  </si>
  <si>
    <t>190551068</t>
  </si>
  <si>
    <t>09 02</t>
  </si>
  <si>
    <t xml:space="preserve">Ugdytinių skaičius </t>
  </si>
  <si>
    <t xml:space="preserve">Vaikų darželis „Vyturėlis“ </t>
  </si>
  <si>
    <t>190550347</t>
  </si>
  <si>
    <t xml:space="preserve">Lopšelis-darželis „Saulutė“ </t>
  </si>
  <si>
    <t>190550151</t>
  </si>
  <si>
    <t xml:space="preserve">Lopšelis-darželis „Ąžuoliukas“  </t>
  </si>
  <si>
    <t>290549940</t>
  </si>
  <si>
    <t xml:space="preserve">„Aušros“ gimnazija </t>
  </si>
  <si>
    <t>290565040</t>
  </si>
  <si>
    <t xml:space="preserve">Mato Slančiausko progimnazija </t>
  </si>
  <si>
    <t>190565235</t>
  </si>
  <si>
    <t xml:space="preserve">Skaistgirio gimnazija </t>
  </si>
  <si>
    <t>190565573</t>
  </si>
  <si>
    <r>
      <t xml:space="preserve">Žagarės gimnazija </t>
    </r>
    <r>
      <rPr>
        <b/>
        <sz val="11"/>
        <color indexed="8"/>
        <rFont val="Times New Roman"/>
        <family val="1"/>
      </rPr>
      <t xml:space="preserve"> </t>
    </r>
    <r>
      <rPr>
        <sz val="11"/>
        <color indexed="8"/>
        <rFont val="Times New Roman"/>
        <family val="1"/>
      </rPr>
      <t xml:space="preserve"> </t>
    </r>
  </si>
  <si>
    <t>190565388</t>
  </si>
  <si>
    <t xml:space="preserve">„Saulės“ mokykla </t>
  </si>
  <si>
    <t>190565192</t>
  </si>
  <si>
    <t xml:space="preserve">Gasčiūnų pagrindinė mokykla </t>
  </si>
  <si>
    <t>190563412</t>
  </si>
  <si>
    <t xml:space="preserve">Gataučių M. Katiliūtės  mokykla   </t>
  </si>
  <si>
    <t>190563565</t>
  </si>
  <si>
    <t>160</t>
  </si>
  <si>
    <t xml:space="preserve">Kriukų pagrindinė mokykla </t>
  </si>
  <si>
    <t>190565420</t>
  </si>
  <si>
    <t>Žagarės specialioji mokykla</t>
  </si>
  <si>
    <t>190565616</t>
  </si>
  <si>
    <r>
      <t xml:space="preserve">A. Raudonikio  meno mokykla </t>
    </r>
    <r>
      <rPr>
        <b/>
        <sz val="11"/>
        <color indexed="8"/>
        <rFont val="Times New Roman"/>
        <family val="1"/>
      </rPr>
      <t xml:space="preserve"> </t>
    </r>
  </si>
  <si>
    <r>
      <t xml:space="preserve">Joniškio sporto centras </t>
    </r>
    <r>
      <rPr>
        <b/>
        <sz val="10"/>
        <color indexed="8"/>
        <rFont val="Times New Roman"/>
        <family val="1"/>
      </rPr>
      <t/>
    </r>
  </si>
  <si>
    <t>VšĮ „Spalvų Harmonija“</t>
  </si>
  <si>
    <t>28</t>
  </si>
  <si>
    <t>Savivaldybės administracija</t>
  </si>
  <si>
    <t>Švietimo centras (lėšos Pedagoginei psichologinei tarnybai )</t>
  </si>
  <si>
    <t>157701712</t>
  </si>
  <si>
    <t>Konsultuotų vaikų skaičius</t>
  </si>
  <si>
    <t>550</t>
  </si>
  <si>
    <t xml:space="preserve">Neformalus vaikų švietimas </t>
  </si>
  <si>
    <t>Kitose neformalaus vaikų švietimo veiklose dalyvavusių vaikų skaičius</t>
  </si>
  <si>
    <t>200</t>
  </si>
  <si>
    <t>Iš viso priemonei:</t>
  </si>
  <si>
    <t xml:space="preserve">Finansuojamų pareigybių skaičius </t>
  </si>
  <si>
    <t xml:space="preserve">Lopšelis-darželis „Ąžuoliukas“ </t>
  </si>
  <si>
    <t xml:space="preserve">Žagarės gimnazija </t>
  </si>
  <si>
    <t>„Saulės“  pagrindinė  mokykla</t>
  </si>
  <si>
    <t xml:space="preserve">Gataučių Marcės Katiliūtės  mokykla </t>
  </si>
  <si>
    <t xml:space="preserve">Žagarės specialioji mokykla </t>
  </si>
  <si>
    <t xml:space="preserve">A. Raudonikio  meno mokykla </t>
  </si>
  <si>
    <t xml:space="preserve">Joniškio sporto centras </t>
  </si>
  <si>
    <t xml:space="preserve">Švietimo centras   </t>
  </si>
  <si>
    <t>Mokinių ugdymosi poreikių gerinimas diegiant kokybės krepšelį</t>
  </si>
  <si>
    <t>Projekto veiklose dalyvavusių mokinių skaičius</t>
  </si>
  <si>
    <t>Civilinės atsakomybės ir nelaimingų atsitikimų draudimas ugdymo įstaigoms</t>
  </si>
  <si>
    <t>Apdraustų ugdymo įstaigų skaičius</t>
  </si>
  <si>
    <t>Gerinti švietimo ir ugdymo kokybę užtikrinančias sąlygas, diegti inovacijas</t>
  </si>
  <si>
    <t>Švietimo įstaigų modernizavimas ir edukacinių erdvių atnaujinimas</t>
  </si>
  <si>
    <t xml:space="preserve">01 </t>
  </si>
  <si>
    <t>301541296</t>
  </si>
  <si>
    <t xml:space="preserve">Atnaujintų sveikatos kabinetų skaičius 
Įranga ir metodinėmis priemonėmis aprūpintų kabinetų skaičius </t>
  </si>
  <si>
    <t>5
12</t>
  </si>
  <si>
    <t>Joniškio „Aušros“ gimnazijos modernizavimas</t>
  </si>
  <si>
    <t>03 09</t>
  </si>
  <si>
    <t>Joniškio vaikų lopšelio-darželio „Saulutė“ modernizavimas</t>
  </si>
  <si>
    <t>Švietimo įstaigų patalpų ir aplinkos infrastruktūros atnaujinimas</t>
  </si>
  <si>
    <t>Sukurta saugi mokyklos aplinka mokinių skaičiui</t>
  </si>
  <si>
    <t>27</t>
  </si>
  <si>
    <t xml:space="preserve">Renginių,seminarų skaičius 
Konsultacijų skaičius </t>
  </si>
  <si>
    <t>Edukacinių renginių, projektų organizavimas ir suaugusiųjų švietimas</t>
  </si>
  <si>
    <r>
      <t>Mokinių konkursų ir dalykinių olimpiadų organizavimas</t>
    </r>
    <r>
      <rPr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>pagal Švietimo ir mokslo ministerijos patvirtintą planą</t>
    </r>
  </si>
  <si>
    <t>Organizuotų olimpiadų ir konkursų skaičius</t>
  </si>
  <si>
    <t>Neformaliojo suaugusiųjų švietimo programų įgyvendinimas</t>
  </si>
  <si>
    <t xml:space="preserve">Programų skaičius </t>
  </si>
  <si>
    <t xml:space="preserve">Dalyvių skaičius </t>
  </si>
  <si>
    <t xml:space="preserve">Finansuotų stovyklų skaičius     </t>
  </si>
  <si>
    <t>Įgyvendinti Etninės kultūros bendrosios programos nuostatas</t>
  </si>
  <si>
    <t>600</t>
  </si>
  <si>
    <t>Trečiojo amžiaus universiteto veiklos organizavimas</t>
  </si>
  <si>
    <t>Įgyvendintų programų (veiklų) skaičius</t>
  </si>
  <si>
    <t>Sudaryti sąlygas mokiniams naudotis LR įstatymuose numatytomis lengvatomis ir paslaugomis</t>
  </si>
  <si>
    <t>Mokinių pavežimo į mokyklą kompensavimas</t>
  </si>
  <si>
    <t>Pavežamų mokinių skaičius</t>
  </si>
  <si>
    <t>Mokinių apgyvendinimas</t>
  </si>
  <si>
    <t>Apgyvendintų mokinių skaičius</t>
  </si>
  <si>
    <t xml:space="preserve">Iš viso  programai </t>
  </si>
  <si>
    <t xml:space="preserve">                                                                                                                     
JONIŠKIO RAJONO SAVIVALDYBĖS 2022–2024 METŲ STRATEGINIS VEIKLOS PLANAS
</t>
  </si>
  <si>
    <t>03 PROGRAMOS „SOCIALINĖS PARAMOS ĮGYVENDINIMAS IR SVEIKATOS APSAUGOS PASLAUGŲ GERINIMAS“                                                                                                          IŠLAIDŲ IR PRODUKTO VERTINIMO KRITERIJŲ SUVESTINĖ</t>
  </si>
  <si>
    <t>Programa 03 Socialinės paramos įgyvendinimas ir sveikatos apsaugos paslaugų gerinimas</t>
  </si>
  <si>
    <t>Visiems prieinamos socialinės paslaugos</t>
  </si>
  <si>
    <t>Mažinti įvairių gyventojų grupių socialinę atskirtį</t>
  </si>
  <si>
    <t xml:space="preserve">Slaugos ir priežiūros (pagalbos) išlaidų tikslinių kompensacijų mokėjimas neįgaliesiems  </t>
  </si>
  <si>
    <t xml:space="preserve">Slaugos ir priežiūros (pagalbos) išlaidų tikslinių  kompensacijų gavėjų skaičius </t>
  </si>
  <si>
    <t xml:space="preserve"> Iš viso</t>
  </si>
  <si>
    <t>Išmokų vaikams mokėjimas</t>
  </si>
  <si>
    <t xml:space="preserve">Asmenų, kuriems išmokamos pašalpos, skaičius </t>
  </si>
  <si>
    <t xml:space="preserve">Išmokamų laidojimo pašalpų skaičius </t>
  </si>
  <si>
    <t>Socialinių pašalpų gavėjų skaičius vidutiniškai per mėnesį</t>
  </si>
  <si>
    <t>Kompensacijų gavėjų skaičius vidutiniškai per mėnesį</t>
  </si>
  <si>
    <t xml:space="preserve">Vienkartinių pašalpų gavėjų skaičius </t>
  </si>
  <si>
    <t xml:space="preserve">Paslaugų gavėjų su sunkia negalia skaičius </t>
  </si>
  <si>
    <t>Mokinių nemokamas maitinimas:</t>
  </si>
  <si>
    <t>Įstaigos</t>
  </si>
  <si>
    <t xml:space="preserve">Gataučių Marcės Katiliūtės mokykla </t>
  </si>
  <si>
    <t>Joniškio rajono savivaldybės administracija</t>
  </si>
  <si>
    <t>Mokinių aprūpinimas mokinio reikmenimis</t>
  </si>
  <si>
    <t xml:space="preserve">Mokinio reikmenimis aprūpintų mokinių skaičius </t>
  </si>
  <si>
    <t xml:space="preserve">Mokinio reikmenimis aprūpintų pirmokų skaičius </t>
  </si>
  <si>
    <t>Parama produktais iš Europos pagalbos labiausiai skurstantiems asmenims fondo</t>
  </si>
  <si>
    <t xml:space="preserve">Paramos maisto produktais ir higienos prekėmis gavėjų skaičius </t>
  </si>
  <si>
    <t>Finansinės paramos pirmąjį būstą įsigyjančioms jaunoms šeimoms teikimas</t>
  </si>
  <si>
    <t>Asmenų, kuriems suteikta finansinė parama, įsigyjant pirmąjį būstą, skaičius</t>
  </si>
  <si>
    <t>18</t>
  </si>
  <si>
    <t xml:space="preserve">Kraitelis (išmoka) naujagimiui </t>
  </si>
  <si>
    <t>Išdalintų kraitelių skaičius</t>
  </si>
  <si>
    <t>Plėsti ir tobulinti socialinių paslaugų infrastruktūrą</t>
  </si>
  <si>
    <t xml:space="preserve">Vaikų, likusių be tėvų globos, kuriems teikiamos ilgalaikės socialinės globos paslaugos, skaičius </t>
  </si>
  <si>
    <t xml:space="preserve">Vaikų, lankančių vaikų dienos centrus, skaičius </t>
  </si>
  <si>
    <t>Integralios pagalbos (dienos socialinės globos ir slaugos) į namus paslaugų plėtra</t>
  </si>
  <si>
    <t>Kompleksinė pagalba Joniškio rajono šeimoms</t>
  </si>
  <si>
    <t xml:space="preserve">Kompleksinės pagalbos gavėjų skaičius </t>
  </si>
  <si>
    <t>Vaikų gerovės ir saugumo didinimo, paslaugų šeimai, globėjams (rūpintojams) kokybės didinimo bei prieinamumo plėtra</t>
  </si>
  <si>
    <t>65</t>
  </si>
  <si>
    <t>Atnaujintų Dienos užimtumo centro patalpų plotas kv.m.</t>
  </si>
  <si>
    <t>423,46</t>
  </si>
  <si>
    <t>Naujų paslaugų gavėjų skaičius</t>
  </si>
  <si>
    <t>Skatinti įvairių gyventojų grupių integraciją ir teikti kokybiškas bei poreikius atitinkančias socialines paslaugas</t>
  </si>
  <si>
    <t xml:space="preserve">Pritaikytų būstų skaičius </t>
  </si>
  <si>
    <t xml:space="preserve">Keltuvų, kurių  priežiūrai skirta lėšų, skaičius </t>
  </si>
  <si>
    <t xml:space="preserve">Vaikų su sunkia negalia, kuriems atliktas pritaikymas, skaičius </t>
  </si>
  <si>
    <t>Pagalbos pinigų skyrimas</t>
  </si>
  <si>
    <t xml:space="preserve">Pagalbos pinigus gaunančių neįgalių ar senyvo amžiaus asmenų skaičius </t>
  </si>
  <si>
    <t xml:space="preserve">Šeimoje globojamų vaikų skaičius </t>
  </si>
  <si>
    <t>Bendrųjų ir socialinės priežiūros paslaugų teikimas</t>
  </si>
  <si>
    <t xml:space="preserve">Paslaugų gavėjų skaičius vidutiniškai per ketvirtį:                               </t>
  </si>
  <si>
    <t>Transporto organizavimas</t>
  </si>
  <si>
    <t>transporto paslaugų</t>
  </si>
  <si>
    <t>Pagalba į namus</t>
  </si>
  <si>
    <t>pagalbos į namus</t>
  </si>
  <si>
    <t>Apgyvendinimas nakvynės namuose ir krizių centre</t>
  </si>
  <si>
    <t>nakvynės namuose</t>
  </si>
  <si>
    <t>krizių centre</t>
  </si>
  <si>
    <t>Dienos ir trumpalaikės socialinės globos ir užimtumo paslaugų vaikams ir asmenims, vyresniems kaip 21 metai, su proto negalia teikimas Joniškio „Saulės“ pagrindinėje mokykloje</t>
  </si>
  <si>
    <t>190565195</t>
  </si>
  <si>
    <t xml:space="preserve">Vaikų ir asmenų, vyresnių kaip 21 m., kuriems teikiamos dienos ir trumpalaikės socialinės globos ir užimtumo paslaugos, skaičius </t>
  </si>
  <si>
    <t>157672552</t>
  </si>
  <si>
    <t>Asmeninės pagalbos neįgaliesiems gavėjų skaičius</t>
  </si>
  <si>
    <t>Savivaldybės savarankiškų funkcijų vykdymo administravimas</t>
  </si>
  <si>
    <t xml:space="preserve">Finansuojamų savivaldybės savarankiškas funkcijas vykdančių darbuotojų etatų skaičius </t>
  </si>
  <si>
    <t>Šeimynos paslaugų teikimas</t>
  </si>
  <si>
    <t xml:space="preserve">Paslaugų gavėjų skaičius </t>
  </si>
  <si>
    <t>Paslaugų gavėjų skaičius:</t>
  </si>
  <si>
    <t>Vienišų ir neįgalių senyvo amžiaus asmenų ilgalaikė socialinė globa globos namuose</t>
  </si>
  <si>
    <t>Vienišų ir neįgalių senyvo amžiaus asmenų skaičius</t>
  </si>
  <si>
    <t>Asmenų su psichikos sveikatos sutrikimais ilgalaikė socialinė globa socialinės globos namuose</t>
  </si>
  <si>
    <t>Asmenų su psichikos sveikatos sutrikimais skaičius</t>
  </si>
  <si>
    <t xml:space="preserve">Vaikų ilgalaikė socialinė globa regioniniuose vaikų globos namuose </t>
  </si>
  <si>
    <t>Be tėvų globos likusių vaikų skaičius</t>
  </si>
  <si>
    <t>Dienos socialinės globos paslaugų teikimas Žagarės specialiojoje mokykloje</t>
  </si>
  <si>
    <t xml:space="preserve">Dienos socialinės globos paslaugų gavėjų skaičius </t>
  </si>
  <si>
    <t xml:space="preserve">Finansuojamų projektų skaičius </t>
  </si>
  <si>
    <t xml:space="preserve">Vaikų, gaunančių dienos socialinę priežiūrą, skaičius </t>
  </si>
  <si>
    <t>Bendruomenių socialinių inovacijų projektų, skirtų socialinėms paslaugoms teikti, finansavimas</t>
  </si>
  <si>
    <t>Visuomenės fizinės ir psichologinės sveikatos stiprinimas</t>
  </si>
  <si>
    <t>Gerinti sveikatos priežiūros paslaugų kokybę ir prieinamumą</t>
  </si>
  <si>
    <t>Medicinos įstaigų materialinės bazės gerinimas</t>
  </si>
  <si>
    <t>Joniškio rajono gyventojų sveikatos stiprinimas ir ligų prevencijos vykdymas (projekto kofinansavimas)</t>
  </si>
  <si>
    <t>Sudaryti sąlygas gyventojams stiprinti sveikatą, kurti ir vystyti su visuomenės sveikatos stiprinimu susijusias veiklas</t>
  </si>
  <si>
    <t>Gydytojų specialistų pritraukimas į Joniškio rajoną</t>
  </si>
  <si>
    <t xml:space="preserve">Į Joniškio rajoną pritrauktų gydytojų specialistų skaičius </t>
  </si>
  <si>
    <t xml:space="preserve">Pirmosios pagalbos ir higienos įgūdžių formavimo mokymų dalyvių skaičius </t>
  </si>
  <si>
    <t>Kineziterapijos ir masažo paslaugų teikimas</t>
  </si>
  <si>
    <t xml:space="preserve">Kineziterapijos ir masažo paslaugų gavėjų skaičius </t>
  </si>
  <si>
    <t>Asmenų, kuriems socialinių darbuotojų įvertinta būklė, skaičius</t>
  </si>
  <si>
    <t>Asmenų, kuriems komisijoje įvertinta būklė, skaičius</t>
  </si>
  <si>
    <t>Asmenų, dalyvavusių susitikimuose, renginiuose skaičius</t>
  </si>
  <si>
    <t>Gerovės konsultantų modelio įdiegimas Joniškio rajono savivaldybėje</t>
  </si>
  <si>
    <t xml:space="preserve">Mokymuose dalyvavusių asmenų skaičius </t>
  </si>
  <si>
    <t xml:space="preserve">Įdarbintų gerovės konsultantų skaičius </t>
  </si>
  <si>
    <t xml:space="preserve">Iš viso programai </t>
  </si>
  <si>
    <t>2010 - sekantys metai po einamųjų  finansinių metų</t>
  </si>
  <si>
    <t>2011 - sekantys du metai po einamųjų finansinių metų</t>
  </si>
  <si>
    <t>Finansavimo šaltinių suvestinė (socialinė parama)</t>
  </si>
  <si>
    <t>2008-ųjų metų išlaidos</t>
  </si>
  <si>
    <t>2009-tiesiems metams skirti asignavimai</t>
  </si>
  <si>
    <t>2010 metų išlaidų projektas</t>
  </si>
  <si>
    <t>2011  metų išlaidų projektas</t>
  </si>
  <si>
    <t>SAVIVALDYBĖS  LĖŠOS, IŠ VISO: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</si>
  <si>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</si>
  <si>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</si>
  <si>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Specialiosios programos lėšos (pajamos už atsitiktines paslaugas) </t>
    </r>
    <r>
      <rPr>
        <b/>
        <sz val="10"/>
        <rFont val="Times New Roman"/>
        <family val="1"/>
      </rPr>
      <t>SB(SP)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</si>
  <si>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</si>
  <si>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specialiosios tikslinės dotacijos lėšos (iš valstybės investicijų programos) </t>
    </r>
    <r>
      <rPr>
        <b/>
        <sz val="10"/>
        <rFont val="Times New Roman"/>
        <family val="1"/>
      </rPr>
      <t>SB(VIP)</t>
    </r>
  </si>
  <si>
    <r>
      <t xml:space="preserve">Valstybės ir savivaldybės biudžeto tarpusavio atsiskaitymų lėšos </t>
    </r>
    <r>
      <rPr>
        <b/>
        <sz val="10"/>
        <rFont val="Times New Roman"/>
        <family val="1"/>
      </rPr>
      <t>SB(TA)</t>
    </r>
  </si>
  <si>
    <r>
      <t xml:space="preserve">Privalomojo sveikatos draudimo fondo lėšos </t>
    </r>
    <r>
      <rPr>
        <b/>
        <sz val="10"/>
        <rFont val="Times New Roman"/>
        <family val="1"/>
      </rPr>
      <t>SB(PSDF)</t>
    </r>
  </si>
  <si>
    <t>KITI ŠALTINIAI, IŠ VISO:</t>
  </si>
  <si>
    <r>
      <t xml:space="preserve">Savivaldybės privatizavimo fondo lėšos </t>
    </r>
    <r>
      <rPr>
        <b/>
        <sz val="10"/>
        <rFont val="Times New Roman"/>
        <family val="1"/>
        <charset val="186"/>
      </rPr>
      <t>S(PF)</t>
    </r>
  </si>
  <si>
    <r>
      <t xml:space="preserve">Valstybės privatizavimo fondo lėšos </t>
    </r>
    <r>
      <rPr>
        <b/>
        <sz val="10"/>
        <rFont val="Times New Roman"/>
        <family val="1"/>
        <charset val="186"/>
      </rPr>
      <t>V(PF)</t>
    </r>
  </si>
  <si>
    <r>
      <t xml:space="preserve">Europos Sąjungos paramos lėšos </t>
    </r>
    <r>
      <rPr>
        <b/>
        <sz val="10"/>
        <rFont val="Times New Roman"/>
        <family val="1"/>
        <charset val="186"/>
      </rPr>
      <t>ES</t>
    </r>
  </si>
  <si>
    <r>
      <t xml:space="preserve">Savivaldybės biudžeto apyvartos lėšos Europos Sąjungos finansinės paramos programų laikinam finansavimui </t>
    </r>
    <r>
      <rPr>
        <b/>
        <sz val="10"/>
        <rFont val="Times New Roman"/>
        <family val="1"/>
        <charset val="186"/>
      </rPr>
      <t>SB(ES)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</si>
  <si>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</si>
  <si>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Valstybės biudžeto lėšos </t>
    </r>
    <r>
      <rPr>
        <b/>
        <sz val="10"/>
        <rFont val="Times New Roman"/>
        <family val="1"/>
      </rPr>
      <t>LRVB</t>
    </r>
  </si>
  <si>
    <r>
      <t xml:space="preserve">Savivaldybės paskolos lėšos </t>
    </r>
    <r>
      <rPr>
        <b/>
        <sz val="10"/>
        <rFont val="Times New Roman"/>
        <family val="1"/>
        <charset val="186"/>
      </rPr>
      <t>SB(P)</t>
    </r>
  </si>
  <si>
    <r>
      <t xml:space="preserve">Valstybės biudžeto rezervo lėšos </t>
    </r>
    <r>
      <rPr>
        <b/>
        <sz val="10"/>
        <rFont val="Times New Roman"/>
        <family val="1"/>
        <charset val="186"/>
      </rPr>
      <t>VB(R)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</si>
  <si>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</si>
  <si>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IŠ VISO:</t>
  </si>
  <si>
    <t>Finansavimo šaltinių suvestinė (sveikata ir sanitarija)</t>
  </si>
  <si>
    <t>01 03</t>
  </si>
  <si>
    <t xml:space="preserve">Įsigytos mobilios, IT technikos skaičius   
Informacinių sistemų ir įrangos skaičius, kurioms teikiama priežiūra ir atnaujinimas </t>
  </si>
  <si>
    <t xml:space="preserve">20
40
</t>
  </si>
  <si>
    <t>20
40</t>
  </si>
  <si>
    <t xml:space="preserve">20
40
</t>
  </si>
  <si>
    <t>700</t>
  </si>
  <si>
    <t>Kriukų mstl. kapinių praplėtimo darbai</t>
  </si>
  <si>
    <t xml:space="preserve">01
</t>
  </si>
  <si>
    <t>0</t>
  </si>
  <si>
    <t>250</t>
  </si>
  <si>
    <t>Nemokamą maitinimą gaunančių mokinių skaičius vidutiniškai per mėnesį</t>
  </si>
  <si>
    <t>38</t>
  </si>
  <si>
    <t>55</t>
  </si>
  <si>
    <t>166</t>
  </si>
  <si>
    <t>103</t>
  </si>
  <si>
    <t>86</t>
  </si>
  <si>
    <t>224</t>
  </si>
  <si>
    <t>57</t>
  </si>
  <si>
    <t>88</t>
  </si>
  <si>
    <t>72</t>
  </si>
  <si>
    <t>9</t>
  </si>
  <si>
    <t>150</t>
  </si>
  <si>
    <t>Socialinę globą gaunančių vaikų skaičius</t>
  </si>
  <si>
    <t>Šeimų, kurioms teikiama socialinė priežiūra, skaičius</t>
  </si>
  <si>
    <t>Socialinių darbuotojų ir socialinių darbuotojų padėjėjų darbui su šeimomis etatų skaičius</t>
  </si>
  <si>
    <t>7,7</t>
  </si>
  <si>
    <t xml:space="preserve">Ilgalaikė socialinė globa stacionariose socialinės globos įstaigose   </t>
  </si>
  <si>
    <t>Nevyriausybinių organizacijų įgyvendinamų socialinių projektų dalinis finansavimas</t>
  </si>
  <si>
    <t xml:space="preserve">Sistemingas maudyklų vandens taršos stebėjimas </t>
  </si>
  <si>
    <t>Asmenų, gavusių  kompensaciją, skaičius iš bendro asmenų, įrašytų  į sąrašus skaičiaus</t>
  </si>
  <si>
    <t>Nutiestų naujų vandentiekio tinklų ilgis km</t>
  </si>
  <si>
    <t>Nutiestų naujų nuotekų tinklų ilgis km</t>
  </si>
  <si>
    <t>Renovuotų nuotekų tinklų ilgis km</t>
  </si>
  <si>
    <t xml:space="preserve">Įgyvendintų turizmo informacinės struktūros plėtros Joniškio rajone programų skaičius 
</t>
  </si>
  <si>
    <t>Teritorijos pritaikymas gyventojų poreikiams ha</t>
  </si>
  <si>
    <t xml:space="preserve">Darbuotojų skaičius:
Iš jų vyrų
Iš jų moterų
</t>
  </si>
  <si>
    <t xml:space="preserve">07
</t>
  </si>
  <si>
    <r>
      <t xml:space="preserve">16
</t>
    </r>
    <r>
      <rPr>
        <sz val="12"/>
        <color theme="1"/>
        <rFont val="Times New Roman"/>
        <family val="1"/>
        <charset val="186"/>
      </rPr>
      <t>40
10</t>
    </r>
  </si>
  <si>
    <t>Parengta pastato pritaikymui būtina dokumentacija
Visuomenės poreikiams pritaikytas pastatas</t>
  </si>
  <si>
    <t>Ekstremalių situacijų valdymas, gaisrai</t>
  </si>
  <si>
    <t>iš jų "2022-ieji Lietuvos jaunimo metai" veiklai pažymėti</t>
  </si>
  <si>
    <t xml:space="preserve">Įkurta lauko erdvė jaunimui </t>
  </si>
  <si>
    <t xml:space="preserve">Įrengtas memorialinis kompleksas
</t>
  </si>
  <si>
    <t>Parengta pastato pritaikymui būtina dokumentacija 
Visuomenės poreikiams pritaikytas  pastatas</t>
  </si>
  <si>
    <t>1,57
1,67</t>
  </si>
  <si>
    <t>08 
04</t>
  </si>
  <si>
    <t>08 
07</t>
  </si>
  <si>
    <t xml:space="preserve">08 
04 </t>
  </si>
  <si>
    <t xml:space="preserve">
1</t>
  </si>
  <si>
    <t xml:space="preserve">Parengta techninė dokumentacija energinio efektyvumo priemonių diegimui
Pastatų, kuriuose įdiegtos energinio efektyvumo didinimo priemonės skaičius
</t>
  </si>
  <si>
    <t>Prižiūrėtų ir aptarnautų stebėjimo kamerų Joniškio mieste skaičius
Naujai įsigytų kamerų skaičius</t>
  </si>
  <si>
    <t>SV(VB)</t>
  </si>
  <si>
    <t xml:space="preserve">Nuomininkų, kuriems kompensuoti įsiskolinimai, skaičius </t>
  </si>
  <si>
    <t>Išnuomotų ir pernuomotų būstų skaičius</t>
  </si>
  <si>
    <t>Apgyvendinimas savarankiško gyvenimo namuose</t>
  </si>
  <si>
    <t>Psichosocialinė pagalba</t>
  </si>
  <si>
    <t>savarankiško gyvenimo namuose</t>
  </si>
  <si>
    <t>socialinės priežiūros įstaigose</t>
  </si>
  <si>
    <t>Šeimų, kurioms teikiama globos centro konsultacinė pagalba, skaičius</t>
  </si>
  <si>
    <t>Paskatinimą gavusių sportininkų ir trenerių skaičius</t>
  </si>
  <si>
    <r>
      <t>Paskatintų kūrėjų ir jų vadovų skaičius</t>
    </r>
    <r>
      <rPr>
        <sz val="12"/>
        <color rgb="FFFF0000"/>
        <rFont val="Times New Roman"/>
        <family val="1"/>
        <charset val="186"/>
      </rPr>
      <t xml:space="preserve"> </t>
    </r>
  </si>
  <si>
    <t>Parengta techninė dokumentacija
Įrengtas kolumbariumas</t>
  </si>
  <si>
    <t>03
07</t>
  </si>
  <si>
    <t>07
08</t>
  </si>
  <si>
    <t>Švietimo specialistų metodiniai renginiai</t>
  </si>
  <si>
    <t>Šeimos stiprinimo priemonių koordinavimas</t>
  </si>
  <si>
    <t>62</t>
  </si>
  <si>
    <t>142</t>
  </si>
  <si>
    <t>145</t>
  </si>
  <si>
    <t>216</t>
  </si>
  <si>
    <t>220</t>
  </si>
  <si>
    <t>149</t>
  </si>
  <si>
    <t>402</t>
  </si>
  <si>
    <t>400</t>
  </si>
  <si>
    <t>339</t>
  </si>
  <si>
    <t>340</t>
  </si>
  <si>
    <t>252</t>
  </si>
  <si>
    <t>230</t>
  </si>
  <si>
    <t>198</t>
  </si>
  <si>
    <t>280</t>
  </si>
  <si>
    <t>531</t>
  </si>
  <si>
    <t>530</t>
  </si>
  <si>
    <t>121</t>
  </si>
  <si>
    <t>120</t>
  </si>
  <si>
    <t>168</t>
  </si>
  <si>
    <t>131</t>
  </si>
  <si>
    <t>130</t>
  </si>
  <si>
    <t>382</t>
  </si>
  <si>
    <t>380</t>
  </si>
  <si>
    <t>455</t>
  </si>
  <si>
    <t>460</t>
  </si>
  <si>
    <t>560</t>
  </si>
  <si>
    <t xml:space="preserve">Konsultacijų skaičius </t>
  </si>
  <si>
    <t xml:space="preserve">Mokinių atostogų programų ir kitų neformaliojo vaikų švietimo veiklų  finansavimas </t>
  </si>
  <si>
    <t xml:space="preserve">Parengtas Joniškio universalios sporto salės ir baseino komplekso statybos investicinis projektas (VPSP) </t>
  </si>
  <si>
    <t>Rekonstruotas Joniškio miesto stadionas 
Parengta techninė dokumentacija Žagarės miesto stadiono rekonstrukcijai</t>
  </si>
  <si>
    <t xml:space="preserve">Finansuotų projektų skaičius </t>
  </si>
  <si>
    <t>Premijų skaičius (2022 m. J. Avyžiaus premija, 2023 m. M. Slančiausko premija, 2024 A. Varno premija)</t>
  </si>
  <si>
    <r>
      <t xml:space="preserve">Savivaldybės biudžeto lėšos </t>
    </r>
    <r>
      <rPr>
        <b/>
        <sz val="11"/>
        <rFont val="Times New Roman"/>
        <family val="1"/>
      </rPr>
      <t>SB</t>
    </r>
  </si>
  <si>
    <r>
      <t xml:space="preserve">Biudžetinių įstaigų pajamos </t>
    </r>
    <r>
      <rPr>
        <b/>
        <sz val="11"/>
        <rFont val="Times New Roman"/>
        <family val="1"/>
      </rPr>
      <t>BIP</t>
    </r>
  </si>
  <si>
    <r>
      <t xml:space="preserve">Valstybės biudžeto specialiosios tikslinės dotacijos lėšos </t>
    </r>
    <r>
      <rPr>
        <b/>
        <sz val="11"/>
        <rFont val="Times New Roman"/>
        <family val="1"/>
      </rPr>
      <t>SB(VB)</t>
    </r>
  </si>
  <si>
    <r>
      <t>Savivaldybės paskolos lėšos</t>
    </r>
    <r>
      <rPr>
        <b/>
        <sz val="11"/>
        <rFont val="Times New Roman"/>
        <family val="1"/>
      </rPr>
      <t xml:space="preserve"> SB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P)</t>
    </r>
  </si>
  <si>
    <r>
      <rPr>
        <sz val="11"/>
        <rFont val="Times New Roman"/>
        <family val="1"/>
      </rPr>
      <t>Europos Sąjungos paramos lėšos</t>
    </r>
    <r>
      <rPr>
        <b/>
        <sz val="11"/>
        <rFont val="Times New Roman"/>
        <family val="1"/>
      </rPr>
      <t xml:space="preserve"> ES</t>
    </r>
  </si>
  <si>
    <r>
      <t xml:space="preserve">Valstybės biudžeto lėšos </t>
    </r>
    <r>
      <rPr>
        <b/>
        <sz val="11"/>
        <rFont val="Times New Roman"/>
        <family val="1"/>
      </rPr>
      <t>LRVB</t>
    </r>
  </si>
  <si>
    <r>
      <t xml:space="preserve">Kiti finansavimo šaltiniai </t>
    </r>
    <r>
      <rPr>
        <b/>
        <sz val="11"/>
        <rFont val="Times New Roman"/>
        <family val="1"/>
      </rPr>
      <t>Kt</t>
    </r>
  </si>
  <si>
    <t>96
22
74</t>
  </si>
  <si>
    <t>Finansuotų priemonių skaičius (individuali, edukacinė stipendija)</t>
  </si>
  <si>
    <t>Koordinuotų sporto šakų skaičius</t>
  </si>
  <si>
    <t xml:space="preserve">Viešosios infrastruktūros atnaujinimas </t>
  </si>
  <si>
    <t xml:space="preserve">Žemės sklypų formavimo ir pertvarkymo projektų bei kadastrinių planų rengimas </t>
  </si>
  <si>
    <r>
      <rPr>
        <sz val="11"/>
        <color theme="1"/>
        <rFont val="Times New Roman"/>
        <family val="1"/>
        <charset val="186"/>
      </rPr>
      <t xml:space="preserve">Pilietinio ugdymo priemonių, tradicinių ir kitų švenčių minėjimas </t>
    </r>
    <r>
      <rPr>
        <sz val="11"/>
        <color rgb="FFFF0000"/>
        <rFont val="Times New Roman"/>
        <family val="1"/>
      </rPr>
      <t xml:space="preserve">
</t>
    </r>
  </si>
  <si>
    <t xml:space="preserve">
5</t>
  </si>
  <si>
    <t>03 
07</t>
  </si>
  <si>
    <t>20
5</t>
  </si>
  <si>
    <t>Rajoninių ir respublikinių renginių skaičius
Kitų organizacijų sporto renginių, reprezentuojančių Joniškio rajoną skaičius</t>
  </si>
  <si>
    <t>04 Savivaldybės ir viešojo valdymo paslaugų kokybės užtikrinimas ir gerinimas</t>
  </si>
  <si>
    <t>Parengta techninė dokumentacija</t>
  </si>
  <si>
    <t xml:space="preserve">Tvarkomų kultūros paveldo objektų  skaičius (Kalnelio piliakalnis)
</t>
  </si>
  <si>
    <t xml:space="preserve">Visuomenės poreikiams pritaikytas pastatas
</t>
  </si>
  <si>
    <t xml:space="preserve">Parodų ir renginių skaičius 
(Vyšnių festivalis)
</t>
  </si>
  <si>
    <r>
      <t xml:space="preserve">Įgyvendintų projektų geodezinių, kadastrinių bylų formavimas </t>
    </r>
    <r>
      <rPr>
        <sz val="12"/>
        <rFont val="Times New Roman"/>
        <family val="1"/>
        <charset val="186"/>
      </rPr>
      <t>ir registravimas</t>
    </r>
  </si>
  <si>
    <t>Pagal poreikį suformuotų ir įregistruotų bylų skaičius</t>
  </si>
  <si>
    <t>Kompleksinis Joniškio miesto daugiabučių gyvenamųjų namų kvartalų sutvarkymas</t>
  </si>
  <si>
    <t xml:space="preserve">Teritorijų planavimo dokumentų rengimas, keitimas, koregavimas  </t>
  </si>
  <si>
    <t xml:space="preserve">Išpirktų vandentvarkos objektų skaičius
</t>
  </si>
  <si>
    <t xml:space="preserve">Nutiesti vandentiekio tinklai, km
Nutiesti nuotekų tinklai, km
</t>
  </si>
  <si>
    <t xml:space="preserve">Ištyrinėtos teritorijos plotas kv. m
</t>
  </si>
  <si>
    <r>
      <t xml:space="preserve">Įgyvendintų aplinkos apsaugos rėmimo specialiosios programos priemonių skaičius
</t>
    </r>
    <r>
      <rPr>
        <sz val="12"/>
        <rFont val="Times New Roman"/>
        <family val="1"/>
        <charset val="186"/>
      </rPr>
      <t xml:space="preserve">Gyventojams kompensuotų individualių valymo įrenginių skaičius
Įrengtų tekstilės konteinerių skaičius </t>
    </r>
  </si>
  <si>
    <r>
      <t>Pakeistų seno tipo šviestuvų skaičius į LED šviestuvus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</rPr>
      <t xml:space="preserve">
Naujai įrengtų LED šviestuvų skaičius
</t>
    </r>
  </si>
  <si>
    <t>160
30</t>
  </si>
  <si>
    <t xml:space="preserve">
50</t>
  </si>
  <si>
    <r>
      <t>Įrengtų saulės fotovoltinių  jėgainių skaičius 
(Joniškio "Saulės" pagrindinės mokyklos pastatai; Joniškio rajono savivaldybės administracijos pastatas; Joniškio Mato Slančiausko progimnazijos pastatas</t>
    </r>
    <r>
      <rPr>
        <sz val="12"/>
        <rFont val="Times New Roman"/>
        <family val="1"/>
      </rPr>
      <t xml:space="preserve">)  
</t>
    </r>
  </si>
  <si>
    <t>Rajono pasiekiamumo gerinimas, gyventojų mobilumas, tvarios energetikos vystymas</t>
  </si>
  <si>
    <t>Tvarkyti Joniškio rajono savivaldybei priklausiančias patalpas, pastatus, inžinerinius statinius</t>
  </si>
  <si>
    <t xml:space="preserve">Vykdyti kraštovaizdžio apsaugą, darnų viešųjų erdvių puoselėjimą </t>
  </si>
  <si>
    <t>Atsiskaitymo įvykdymas proc.</t>
  </si>
  <si>
    <t xml:space="preserve">Įstaigų, kurioms skirtas finansavimas, skaičius </t>
  </si>
  <si>
    <t>Darbuotojų, kurių darbo užmokesčiui papildomai skirtos valstybės biudžeto lėšos, skaičius</t>
  </si>
  <si>
    <t>2
2</t>
  </si>
  <si>
    <r>
      <rPr>
        <sz val="12"/>
        <rFont val="Times New Roman"/>
        <family val="1"/>
        <charset val="186"/>
      </rPr>
      <t>Pagal poreikį suremontuotų pastatų skaičius
Suremontuotų inžinerinių statinių (renažo sistemų) skaičius</t>
    </r>
    <r>
      <rPr>
        <sz val="12"/>
        <color theme="1"/>
        <rFont val="Times New Roman"/>
        <family val="1"/>
      </rPr>
      <t xml:space="preserve">
</t>
    </r>
  </si>
  <si>
    <t>Parengta techninė dokumentacija prekyvietės įrengimui
Įrengta prekyvietė</t>
  </si>
  <si>
    <t xml:space="preserve">Autobusų parko atsiskaitymas už kurą su tiekėju civilinėje byloje 
</t>
  </si>
  <si>
    <t xml:space="preserve">Įrengtų vaikų žaidimų aikštelių skaičius
                                                  </t>
  </si>
  <si>
    <t>Ugdymo turinio atnaujinimas, kitų strategijų įgyvendinimas, švietimo vadybos tobulinimas</t>
  </si>
  <si>
    <t>Rajono gyventojų saviraiška, užimtumu ir socializacija</t>
  </si>
  <si>
    <r>
      <t xml:space="preserve">Tobulinti švietimo padalinio specialistų ir ugdymo įstaigų vadovų veiklos savianalizę ir vadybinę kompetenciją, </t>
    </r>
    <r>
      <rPr>
        <b/>
        <sz val="11"/>
        <color theme="1"/>
        <rFont val="Times New Roman"/>
        <family val="1"/>
      </rPr>
      <t>koordinuoti ankstyvąją intervencinę pagalbą</t>
    </r>
  </si>
  <si>
    <r>
      <t xml:space="preserve">Projekto „Ikimokyklinio ir mokyklinio įstaigų sveikatos kabinetų aprūpinimas metodinėmis priemonėmis“ įgyvendinimas 
</t>
    </r>
    <r>
      <rPr>
        <i/>
        <sz val="11"/>
        <color theme="1"/>
        <rFont val="Times New Roman"/>
        <family val="1"/>
        <charset val="186"/>
      </rPr>
      <t>(investicinis projektas)</t>
    </r>
  </si>
  <si>
    <r>
      <t xml:space="preserve">„Saugi mokykla“ projekto įgyvendinimas Joniškio „Saulės“ pagrindinėje mokykloje
</t>
    </r>
    <r>
      <rPr>
        <i/>
        <sz val="11"/>
        <color theme="1"/>
        <rFont val="Times New Roman"/>
        <family val="1"/>
        <charset val="186"/>
      </rPr>
      <t>(investicinis projektas)</t>
    </r>
  </si>
  <si>
    <r>
      <t xml:space="preserve">Energinio efektyvumo didinimo priemonių diegimas Joniškio „Saulės“ pagrindinėje mokykloje
</t>
    </r>
    <r>
      <rPr>
        <i/>
        <sz val="11"/>
        <color theme="1"/>
        <rFont val="Times New Roman"/>
        <family val="1"/>
        <charset val="186"/>
      </rPr>
      <t>(investicinis projektas)</t>
    </r>
  </si>
  <si>
    <r>
      <t xml:space="preserve">Sporto aikštynų įrengimas
</t>
    </r>
    <r>
      <rPr>
        <i/>
        <sz val="12"/>
        <color theme="1"/>
        <rFont val="Times New Roman"/>
        <family val="1"/>
        <charset val="186"/>
      </rPr>
      <t>(investicinis projektas)</t>
    </r>
  </si>
  <si>
    <r>
      <t xml:space="preserve">Joniškio rajono bendruomeninių vaikų globos namų ir vaikų dienos centrų tinklo plėtra
</t>
    </r>
    <r>
      <rPr>
        <i/>
        <sz val="11"/>
        <rFont val="Times New Roman"/>
        <family val="1"/>
        <charset val="186"/>
      </rPr>
      <t>(investicinis projektas)</t>
    </r>
  </si>
  <si>
    <r>
      <t xml:space="preserve">Joniškio „Saulės“ pagrindinės mokyklos Dienos užimtumo centro plėtra
</t>
    </r>
    <r>
      <rPr>
        <i/>
        <sz val="11"/>
        <color theme="1"/>
        <rFont val="Times New Roman"/>
        <family val="1"/>
        <charset val="186"/>
      </rPr>
      <t>(investicinis projektas)</t>
    </r>
  </si>
  <si>
    <r>
      <t>Vandens gerinimo, geležies šalinimo sistemų įrengimas Joniškio rajono kaimo vietovėse (</t>
    </r>
    <r>
      <rPr>
        <i/>
        <sz val="12"/>
        <color theme="1"/>
        <rFont val="Times New Roman"/>
        <family val="1"/>
      </rPr>
      <t>dotacija UAB "Joniškio vandenys")
(investicinis projektas)</t>
    </r>
  </si>
  <si>
    <r>
      <t>Joniškio rajono Kriukų miestelio nuotekų valymo įrenginių rekonstrukcija, padidinant nuotekų išvalymo efektyvumą (</t>
    </r>
    <r>
      <rPr>
        <i/>
        <sz val="12"/>
        <rFont val="Times New Roman"/>
        <family val="1"/>
        <charset val="186"/>
      </rPr>
      <t>dotacija UAB „Joniškio vandenys“</t>
    </r>
    <r>
      <rPr>
        <sz val="12"/>
        <rFont val="Times New Roman"/>
        <family val="1"/>
        <charset val="186"/>
      </rPr>
      <t xml:space="preserve">)
</t>
    </r>
    <r>
      <rPr>
        <i/>
        <sz val="12"/>
        <rFont val="Times New Roman"/>
        <family val="1"/>
        <charset val="186"/>
      </rPr>
      <t>(investicinis projektas)</t>
    </r>
  </si>
  <si>
    <r>
      <t xml:space="preserve">Joniškio miesto privačių namų nuotekų surinkimo tinklų tiesimas ir prijungimas prie esamos centralizuotos infrastruktūros
</t>
    </r>
    <r>
      <rPr>
        <i/>
        <sz val="12"/>
        <rFont val="Times New Roman"/>
        <family val="1"/>
        <charset val="186"/>
      </rPr>
      <t>(investicinis projektas)</t>
    </r>
  </si>
  <si>
    <r>
      <t xml:space="preserve">Apšvietimo inžinierinių tinklų atnaujinimas ir plėtra Joniškio r. kaimo vietovėse
</t>
    </r>
    <r>
      <rPr>
        <i/>
        <sz val="12"/>
        <rFont val="Times New Roman"/>
        <family val="1"/>
        <charset val="186"/>
      </rPr>
      <t>(investicinis projektas)</t>
    </r>
  </si>
  <si>
    <r>
      <t xml:space="preserve">Atsinaujinančių energijos išteklių panaudojimas visuomeniniuose pastatuose 
</t>
    </r>
    <r>
      <rPr>
        <i/>
        <sz val="12"/>
        <rFont val="Times New Roman"/>
        <family val="1"/>
        <charset val="186"/>
      </rPr>
      <t>(investicinias projektas)</t>
    </r>
  </si>
  <si>
    <r>
      <t xml:space="preserve">Saulės mūšio pergalės įamžinimas memorialiniu kompleksu 
</t>
    </r>
    <r>
      <rPr>
        <i/>
        <sz val="12"/>
        <rFont val="Times New Roman"/>
        <family val="1"/>
        <charset val="186"/>
      </rPr>
      <t>(investicinis projektas)</t>
    </r>
  </si>
  <si>
    <r>
      <t xml:space="preserve">Turizmą Joniškio rajone skatinančių projektų įgyvendinimas 
</t>
    </r>
    <r>
      <rPr>
        <i/>
        <sz val="12"/>
        <rFont val="Times New Roman"/>
        <family val="1"/>
        <charset val="186"/>
      </rPr>
      <t>(investicinis projektas)</t>
    </r>
  </si>
  <si>
    <t xml:space="preserve">2
5 </t>
  </si>
  <si>
    <t xml:space="preserve">2 
5 </t>
  </si>
  <si>
    <t xml:space="preserve">Bibliotekos rūsio drenažo sistemos įrengimas, m 
</t>
  </si>
  <si>
    <r>
      <t xml:space="preserve">Ugdymo planui įgyvendinti, organizuoti, valdyti ir švietimo pagalbai teikti </t>
    </r>
    <r>
      <rPr>
        <i/>
        <sz val="11"/>
        <color theme="1"/>
        <rFont val="Times New Roman"/>
        <family val="1"/>
        <charset val="186"/>
      </rPr>
      <t>(tikslinė dotacija)</t>
    </r>
  </si>
  <si>
    <t xml:space="preserve">Šeimose ar pas budinčius globėjus globojamų vaikų, kurie gaus paslaugas, skaičius </t>
  </si>
  <si>
    <r>
      <t xml:space="preserve">Švietimo įstaigų ugdymo aplinkos finansavimas </t>
    </r>
    <r>
      <rPr>
        <i/>
        <sz val="11"/>
        <rFont val="Times New Roman"/>
        <family val="1"/>
        <charset val="186"/>
      </rPr>
      <t>(SB(VB) lėšos - tikslinė dotacija)</t>
    </r>
    <r>
      <rPr>
        <b/>
        <sz val="11"/>
        <rFont val="Times New Roman"/>
        <family val="1"/>
      </rPr>
      <t xml:space="preserve"> </t>
    </r>
  </si>
  <si>
    <r>
      <t>Užtikrinti kultūros įstaigų veiklą</t>
    </r>
    <r>
      <rPr>
        <i/>
        <sz val="12"/>
        <rFont val="Times New Roman"/>
        <family val="1"/>
        <charset val="186"/>
      </rPr>
      <t xml:space="preserve"> (SB(VB) lėšos - tikslinė dotacija)</t>
    </r>
  </si>
  <si>
    <r>
      <t xml:space="preserve">Socialinės globos teikimo asmenims su sunkia negalia apmokėjimas
</t>
    </r>
    <r>
      <rPr>
        <i/>
        <sz val="11"/>
        <rFont val="Times New Roman"/>
        <family val="1"/>
        <charset val="186"/>
      </rPr>
      <t>(tikslinė dotacija)</t>
    </r>
  </si>
  <si>
    <r>
      <t xml:space="preserve">Socialinių, vienkartinių, laidojimo pašalpų,  būsto šildymo išlaidų ir išlaidų karštam vandeniui, kieto ir kito kuro kompensacijų  mokėjimas
</t>
    </r>
    <r>
      <rPr>
        <i/>
        <sz val="11"/>
        <rFont val="Times New Roman"/>
        <family val="1"/>
        <charset val="186"/>
      </rPr>
      <t>(SB(VB) lėšos - tikslinė dotacija)</t>
    </r>
  </si>
  <si>
    <r>
      <t xml:space="preserve">Socialinių paslaugų teikimas Joniškio rajono vaiko ir šeimos gerovės centre
</t>
    </r>
    <r>
      <rPr>
        <i/>
        <sz val="11"/>
        <rFont val="Times New Roman"/>
        <family val="1"/>
        <charset val="186"/>
      </rPr>
      <t>(SB(VB) lėšos - tikslinė dotacija)</t>
    </r>
  </si>
  <si>
    <r>
      <t xml:space="preserve">Vaikų dienos socialinės priežiūros finansavimas
</t>
    </r>
    <r>
      <rPr>
        <i/>
        <sz val="11"/>
        <color theme="1"/>
        <rFont val="Times New Roman"/>
        <family val="1"/>
        <charset val="186"/>
      </rPr>
      <t>(SB(VB) lėšos - tikslinė dotacija)</t>
    </r>
  </si>
  <si>
    <r>
      <t xml:space="preserve">Visuomenės sveikatos stebėsena bei sveikos gyvensenos įgūdžių ugdymo įstaigose ir bendruomenėse stiprinimas 
</t>
    </r>
    <r>
      <rPr>
        <i/>
        <sz val="11"/>
        <rFont val="Times New Roman"/>
        <family val="1"/>
        <charset val="186"/>
      </rPr>
      <t>(SB(VB) lėšos - tikslinė dotacija)</t>
    </r>
  </si>
  <si>
    <r>
      <t xml:space="preserve">Neveiksnių asmenų būklės peržiūrėjimo užtikrinimas
</t>
    </r>
    <r>
      <rPr>
        <i/>
        <sz val="11"/>
        <rFont val="Times New Roman"/>
        <family val="1"/>
        <charset val="186"/>
      </rPr>
      <t>(SB(VB) lėšos - tikslinė dotacija)</t>
    </r>
  </si>
  <si>
    <r>
      <t xml:space="preserve">Psichinės ir emocinės sveikatos stiprinimo priemonių įgyvendinimo finansavimas 
</t>
    </r>
    <r>
      <rPr>
        <i/>
        <sz val="11"/>
        <rFont val="Times New Roman"/>
        <family val="1"/>
        <charset val="186"/>
      </rPr>
      <t>(SB(VB) lėšos - tikslinė dotacija)</t>
    </r>
  </si>
  <si>
    <r>
      <t xml:space="preserve">Užtikrinti efektyvų valstybinių (perduotų savivaldybėms) funkcijų vykdymą </t>
    </r>
    <r>
      <rPr>
        <i/>
        <sz val="12"/>
        <rFont val="Times New Roman"/>
        <family val="1"/>
        <charset val="186"/>
      </rPr>
      <t>(tikslinės dotacijos)</t>
    </r>
  </si>
  <si>
    <r>
      <t xml:space="preserve">Žemės ūkio funkcijų vykdymas </t>
    </r>
    <r>
      <rPr>
        <i/>
        <sz val="12"/>
        <rFont val="Times New Roman"/>
        <family val="1"/>
        <charset val="186"/>
      </rPr>
      <t>(tikslinė dotacija)</t>
    </r>
  </si>
  <si>
    <r>
      <t xml:space="preserve">Būsto nuomos ar išperkamosios būsto nuomos mokesčių dalies ir socialinio būsto nuomininkų įsiskolinimų kompensavimas
</t>
    </r>
    <r>
      <rPr>
        <i/>
        <sz val="12"/>
        <rFont val="Times New Roman"/>
        <family val="1"/>
        <charset val="186"/>
      </rPr>
      <t>(tikslinė dotacija)</t>
    </r>
  </si>
  <si>
    <r>
      <t>Joniškio rajono tvenkinių hidrotechninių statinių, drenažo rinktuvų, griovių, juose esančių statinių remontas, priežiūra ir kitos paslaugos</t>
    </r>
    <r>
      <rPr>
        <i/>
        <sz val="12"/>
        <rFont val="Times New Roman"/>
        <family val="1"/>
        <charset val="186"/>
      </rPr>
      <t xml:space="preserve">
(tikslinė dotacija)</t>
    </r>
  </si>
  <si>
    <r>
      <t xml:space="preserve">Kelių priežiūros ir plėtros programos įgyvendinimas 
</t>
    </r>
    <r>
      <rPr>
        <i/>
        <sz val="12"/>
        <rFont val="Times New Roman"/>
        <family val="1"/>
        <charset val="186"/>
      </rPr>
      <t>(SB(VB) lėšos - tikslinė dotacija)</t>
    </r>
  </si>
  <si>
    <r>
      <t xml:space="preserve">LR teisės aktuose numatytos piniginės paramos ir socialinių paslaugų teikimo administravimas
</t>
    </r>
    <r>
      <rPr>
        <i/>
        <sz val="11"/>
        <rFont val="Times New Roman"/>
        <family val="1"/>
        <charset val="186"/>
      </rPr>
      <t>(SB(VB) lėšos - tikslinė dotacija)</t>
    </r>
  </si>
  <si>
    <r>
      <t xml:space="preserve">Mokinių nemokamas maitinimas mokyklose ir aprūpinimas mokinio reikmenimis
</t>
    </r>
    <r>
      <rPr>
        <i/>
        <sz val="11"/>
        <rFont val="Times New Roman"/>
        <family val="1"/>
        <charset val="186"/>
      </rPr>
      <t>(SB(VB) lėšos - tikslinė dotacija)</t>
    </r>
  </si>
  <si>
    <t xml:space="preserve">„Saulės“ pagrindinė mokykla </t>
  </si>
  <si>
    <r>
      <t xml:space="preserve">Gyvenamojo būsto ir aplinkos pritaikymas neįgaliems asmenims, liftų, keltuvų priežiūra
</t>
    </r>
    <r>
      <rPr>
        <i/>
        <sz val="11"/>
        <rFont val="Times New Roman"/>
        <family val="1"/>
        <charset val="186"/>
      </rPr>
      <t>(SB(VB) lėšos - tikslinė dotacija)</t>
    </r>
  </si>
  <si>
    <r>
      <t xml:space="preserve">Socialinės reabilitacijos paslaugų neįgaliesiems bendruomenėje finansavimas
</t>
    </r>
    <r>
      <rPr>
        <i/>
        <sz val="11"/>
        <rFont val="Times New Roman"/>
        <family val="1"/>
        <charset val="186"/>
      </rPr>
      <t>(SB(VB) lėšos - tikslinė dotacija)</t>
    </r>
  </si>
  <si>
    <r>
      <rPr>
        <sz val="11"/>
        <color theme="1"/>
        <rFont val="Times New Roman"/>
        <family val="1"/>
        <charset val="186"/>
      </rPr>
      <t xml:space="preserve">Atnaujinta aplinkos infrastruktūra ugdymo įstaigose 
</t>
    </r>
    <r>
      <rPr>
        <sz val="11"/>
        <rFont val="Times New Roman"/>
        <family val="1"/>
        <charset val="186"/>
      </rPr>
      <t>(M. Slančiausko progimnazijos sporto salės stogo remontas; Joniškio A. Raudonikio meno mokyklos Žagarės filialo pastato langų keitimas)</t>
    </r>
    <r>
      <rPr>
        <sz val="11"/>
        <color rgb="FFFF0000"/>
        <rFont val="Times New Roman"/>
        <family val="1"/>
        <charset val="186"/>
      </rPr>
      <t xml:space="preserve"> 
</t>
    </r>
    <r>
      <rPr>
        <sz val="12"/>
        <color theme="1"/>
        <rFont val="Times New Roman"/>
        <family val="1"/>
      </rPr>
      <t xml:space="preserve">
</t>
    </r>
    <r>
      <rPr>
        <sz val="11"/>
        <rFont val="Times New Roman"/>
        <family val="1"/>
        <charset val="186"/>
      </rPr>
      <t>Joniškio "Saulės" pagrindinės mokyklos techninės dokumentacijos papildomi projektavimo darbai</t>
    </r>
    <r>
      <rPr>
        <sz val="12"/>
        <color theme="1"/>
        <rFont val="Times New Roman"/>
        <family val="1"/>
      </rPr>
      <t xml:space="preserve">
</t>
    </r>
  </si>
  <si>
    <t>Rekonstruotų gatvių ir suremontuotų šaligatvių ilgis km
Atnaujintų daugiabučių gyvenamųjų namų kvartalų skaičius (Malūno g. /Melioratorių a.)</t>
  </si>
  <si>
    <r>
      <t>5,2</t>
    </r>
    <r>
      <rPr>
        <sz val="12"/>
        <rFont val="Times New Roman"/>
        <family val="1"/>
      </rPr>
      <t xml:space="preserve">
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</si>
</sst>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#0.0;\-#0.0;"/>
    <numFmt numFmtId="167" formatCode="0.0_ ;\-0.0\ "/>
  </numFmts>
  <fonts count="87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8"/>
      <name val="Times New Roman"/>
      <family val="1"/>
    </font>
    <font>
      <b/>
      <sz val="12"/>
      <name val="Times New Roman"/>
      <family val="1"/>
      <charset val="186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2"/>
      <name val="Times New Roman"/>
      <family val="1"/>
    </font>
    <font>
      <sz val="12"/>
      <name val="Times New Roman"/>
      <family val="1"/>
      <charset val="186"/>
    </font>
    <font>
      <b/>
      <sz val="12"/>
      <name val="Times New Roman"/>
      <family val="1"/>
    </font>
    <font>
      <sz val="12"/>
      <color theme="1"/>
      <name val="Times New Roman"/>
      <family val="1"/>
      <charset val="186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  <charset val="186"/>
    </font>
    <font>
      <sz val="11"/>
      <color rgb="FFFF0000"/>
      <name val="Times New Roman"/>
      <family val="1"/>
    </font>
    <font>
      <sz val="12"/>
      <name val="Arial"/>
      <family val="2"/>
      <charset val="186"/>
    </font>
    <font>
      <sz val="11"/>
      <name val="Calibri"/>
      <family val="2"/>
      <charset val="186"/>
      <scheme val="minor"/>
    </font>
    <font>
      <sz val="12"/>
      <name val="Calibri"/>
      <family val="2"/>
      <charset val="186"/>
    </font>
    <font>
      <sz val="11"/>
      <color theme="4" tint="-0.499984740745262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86"/>
    </font>
    <font>
      <sz val="12"/>
      <color rgb="FFFF0000"/>
      <name val="Calibri"/>
      <family val="2"/>
      <charset val="186"/>
    </font>
    <font>
      <sz val="12"/>
      <name val="Calibri"/>
      <family val="2"/>
      <charset val="186"/>
      <scheme val="minor"/>
    </font>
    <font>
      <sz val="8"/>
      <color rgb="FFFF0000"/>
      <name val="Times New Roman"/>
      <family val="1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sz val="9"/>
      <color rgb="FFFF0000"/>
      <name val="Times New Roman"/>
      <family val="1"/>
    </font>
    <font>
      <sz val="11"/>
      <color rgb="FFFF0000"/>
      <name val="Times New Roman"/>
      <family val="1"/>
      <charset val="186"/>
    </font>
    <font>
      <sz val="11"/>
      <name val="Calibri"/>
      <family val="2"/>
      <charset val="186"/>
    </font>
    <font>
      <sz val="11"/>
      <color rgb="FFFF0000"/>
      <name val="Calibri"/>
      <family val="2"/>
      <charset val="186"/>
    </font>
    <font>
      <i/>
      <sz val="12"/>
      <color theme="1"/>
      <name val="Times New Roman"/>
      <family val="1"/>
    </font>
    <font>
      <i/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0"/>
      <color rgb="FFFF0000"/>
      <name val="Times New Roman"/>
      <family val="1"/>
    </font>
    <font>
      <sz val="11"/>
      <name val="Times New Roman"/>
      <family val="1"/>
      <charset val="186"/>
    </font>
    <font>
      <sz val="9"/>
      <name val="Times New Roman"/>
      <family val="1"/>
    </font>
    <font>
      <b/>
      <u/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8"/>
      <color theme="4" tint="-0.499984740745262"/>
      <name val="Times New Roman"/>
      <family val="1"/>
    </font>
    <font>
      <sz val="11"/>
      <name val="Times New Roman"/>
      <family val="1"/>
    </font>
    <font>
      <sz val="14"/>
      <name val="Times New Roman"/>
      <family val="1"/>
    </font>
    <font>
      <b/>
      <u/>
      <sz val="12"/>
      <name val="Times New Roman"/>
      <family val="1"/>
    </font>
    <font>
      <vertAlign val="superscript"/>
      <sz val="12"/>
      <name val="Times New Roman"/>
      <family val="1"/>
      <charset val="186"/>
    </font>
    <font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2"/>
      <name val="Arial"/>
      <family val="2"/>
    </font>
    <font>
      <sz val="12"/>
      <name val="Arial"/>
      <family val="2"/>
    </font>
    <font>
      <sz val="8"/>
      <color rgb="FFFF0000"/>
      <name val="Times New Roman"/>
      <family val="1"/>
      <charset val="186"/>
    </font>
    <font>
      <u/>
      <sz val="10"/>
      <color theme="10"/>
      <name val="Arial"/>
      <family val="2"/>
      <charset val="186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theme="1"/>
      <name val="Times New Roman"/>
      <family val="1"/>
      <charset val="186"/>
    </font>
    <font>
      <sz val="11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sz val="11"/>
      <color rgb="FFFF0000"/>
      <name val="Times New Roman"/>
      <family val="1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9C0006"/>
      <name val="Calibri"/>
      <family val="2"/>
      <charset val="186"/>
      <scheme val="minor"/>
    </font>
    <font>
      <sz val="9"/>
      <name val="Times New Roman"/>
      <family val="1"/>
      <charset val="186"/>
    </font>
    <font>
      <sz val="8"/>
      <color theme="4" tint="-0.249977111117893"/>
      <name val="Times New Roman"/>
      <family val="1"/>
      <charset val="186"/>
    </font>
    <font>
      <b/>
      <sz val="26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trike/>
      <sz val="11"/>
      <name val="Calibri"/>
      <family val="2"/>
      <charset val="186"/>
      <scheme val="minor"/>
    </font>
    <font>
      <sz val="10"/>
      <color rgb="FFFF0000"/>
      <name val="Calibri"/>
      <family val="2"/>
      <charset val="186"/>
    </font>
    <font>
      <sz val="10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</font>
    <font>
      <b/>
      <u/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1"/>
      <name val="Times New Roman"/>
      <family val="1"/>
      <charset val="186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" fillId="0" borderId="0"/>
    <xf numFmtId="0" fontId="74" fillId="14" borderId="0" applyNumberFormat="0" applyBorder="0" applyAlignment="0" applyProtection="0"/>
    <xf numFmtId="0" fontId="5" fillId="0" borderId="0"/>
    <xf numFmtId="0" fontId="4" fillId="0" borderId="0"/>
    <xf numFmtId="0" fontId="3" fillId="0" borderId="0"/>
    <xf numFmtId="0" fontId="14" fillId="0" borderId="0"/>
    <xf numFmtId="0" fontId="3" fillId="0" borderId="0"/>
    <xf numFmtId="0" fontId="2" fillId="0" borderId="0"/>
  </cellStyleXfs>
  <cellXfs count="1600">
    <xf numFmtId="0" fontId="0" fillId="0" borderId="0" xfId="0"/>
    <xf numFmtId="0" fontId="10" fillId="0" borderId="0" xfId="1" applyFont="1" applyAlignment="1" applyProtection="1">
      <alignment vertical="top"/>
      <protection locked="0"/>
    </xf>
    <xf numFmtId="0" fontId="7" fillId="0" borderId="0" xfId="1" applyProtection="1">
      <protection locked="0"/>
    </xf>
    <xf numFmtId="0" fontId="11" fillId="0" borderId="0" xfId="1" applyFont="1" applyAlignment="1" applyProtection="1">
      <alignment horizontal="center" vertical="top" wrapText="1"/>
      <protection locked="0"/>
    </xf>
    <xf numFmtId="0" fontId="12" fillId="0" borderId="0" xfId="1" applyFont="1" applyAlignment="1" applyProtection="1">
      <alignment vertical="top"/>
      <protection locked="0"/>
    </xf>
    <xf numFmtId="0" fontId="12" fillId="0" borderId="0" xfId="1" applyFont="1" applyAlignment="1" applyProtection="1">
      <alignment horizontal="center" vertical="top"/>
      <protection locked="0"/>
    </xf>
    <xf numFmtId="0" fontId="13" fillId="0" borderId="0" xfId="1" applyFont="1" applyAlignment="1" applyProtection="1">
      <alignment vertical="top"/>
      <protection locked="0"/>
    </xf>
    <xf numFmtId="0" fontId="15" fillId="0" borderId="0" xfId="2" applyFont="1" applyAlignment="1">
      <alignment horizontal="center" vertical="top"/>
    </xf>
    <xf numFmtId="0" fontId="16" fillId="0" borderId="1" xfId="1" applyFont="1" applyBorder="1" applyAlignment="1" applyProtection="1">
      <alignment horizontal="center" vertical="center" textRotation="90"/>
      <protection locked="0"/>
    </xf>
    <xf numFmtId="49" fontId="18" fillId="4" borderId="1" xfId="1" applyNumberFormat="1" applyFont="1" applyFill="1" applyBorder="1" applyAlignment="1" applyProtection="1">
      <alignment horizontal="center" vertical="top" wrapText="1"/>
      <protection locked="0"/>
    </xf>
    <xf numFmtId="49" fontId="18" fillId="4" borderId="1" xfId="1" applyNumberFormat="1" applyFont="1" applyFill="1" applyBorder="1" applyAlignment="1" applyProtection="1">
      <alignment horizontal="center" vertical="top"/>
      <protection locked="0"/>
    </xf>
    <xf numFmtId="49" fontId="18" fillId="5" borderId="1" xfId="1" applyNumberFormat="1" applyFont="1" applyFill="1" applyBorder="1" applyAlignment="1" applyProtection="1">
      <alignment horizontal="center" vertical="top"/>
      <protection locked="0"/>
    </xf>
    <xf numFmtId="0" fontId="16" fillId="0" borderId="1" xfId="1" applyFont="1" applyBorder="1" applyAlignment="1" applyProtection="1">
      <alignment horizontal="center" vertical="top"/>
      <protection locked="0"/>
    </xf>
    <xf numFmtId="164" fontId="17" fillId="2" borderId="1" xfId="1" applyNumberFormat="1" applyFont="1" applyFill="1" applyBorder="1" applyAlignment="1">
      <alignment horizontal="center" vertical="top"/>
    </xf>
    <xf numFmtId="164" fontId="16" fillId="0" borderId="1" xfId="1" applyNumberFormat="1" applyFont="1" applyBorder="1" applyAlignment="1">
      <alignment horizontal="center" vertical="top"/>
    </xf>
    <xf numFmtId="0" fontId="23" fillId="0" borderId="0" xfId="1" applyFont="1" applyAlignment="1" applyProtection="1">
      <alignment vertical="top" wrapText="1"/>
      <protection locked="0"/>
    </xf>
    <xf numFmtId="0" fontId="11" fillId="6" borderId="1" xfId="1" applyFont="1" applyFill="1" applyBorder="1" applyAlignment="1" applyProtection="1">
      <alignment horizontal="center" vertical="top" wrapText="1"/>
      <protection locked="0"/>
    </xf>
    <xf numFmtId="164" fontId="11" fillId="6" borderId="1" xfId="1" applyNumberFormat="1" applyFont="1" applyFill="1" applyBorder="1" applyAlignment="1">
      <alignment horizontal="center" vertical="top"/>
    </xf>
    <xf numFmtId="0" fontId="25" fillId="0" borderId="0" xfId="1" applyFont="1" applyProtection="1">
      <protection locked="0"/>
    </xf>
    <xf numFmtId="49" fontId="18" fillId="7" borderId="1" xfId="1" applyNumberFormat="1" applyFont="1" applyFill="1" applyBorder="1" applyAlignment="1" applyProtection="1">
      <alignment horizontal="center" vertical="top"/>
      <protection locked="0"/>
    </xf>
    <xf numFmtId="164" fontId="21" fillId="6" borderId="1" xfId="1" applyNumberFormat="1" applyFont="1" applyFill="1" applyBorder="1" applyAlignment="1">
      <alignment horizontal="center" vertical="top"/>
    </xf>
    <xf numFmtId="164" fontId="21" fillId="0" borderId="1" xfId="1" applyNumberFormat="1" applyFont="1" applyBorder="1" applyAlignment="1">
      <alignment horizontal="center" vertical="top"/>
    </xf>
    <xf numFmtId="165" fontId="17" fillId="0" borderId="1" xfId="1" applyNumberFormat="1" applyFont="1" applyBorder="1" applyAlignment="1">
      <alignment horizontal="center" vertical="top"/>
    </xf>
    <xf numFmtId="0" fontId="23" fillId="0" borderId="0" xfId="1" applyFont="1" applyAlignment="1" applyProtection="1">
      <alignment vertical="top"/>
      <protection locked="0"/>
    </xf>
    <xf numFmtId="2" fontId="18" fillId="6" borderId="1" xfId="1" applyNumberFormat="1" applyFont="1" applyFill="1" applyBorder="1" applyAlignment="1" applyProtection="1">
      <alignment horizontal="center" vertical="top"/>
      <protection locked="0"/>
    </xf>
    <xf numFmtId="165" fontId="11" fillId="6" borderId="1" xfId="1" applyNumberFormat="1" applyFont="1" applyFill="1" applyBorder="1" applyAlignment="1">
      <alignment horizontal="center" vertical="top"/>
    </xf>
    <xf numFmtId="165" fontId="18" fillId="6" borderId="1" xfId="1" applyNumberFormat="1" applyFont="1" applyFill="1" applyBorder="1" applyAlignment="1">
      <alignment horizontal="center" vertical="top"/>
    </xf>
    <xf numFmtId="0" fontId="16" fillId="0" borderId="1" xfId="1" applyFont="1" applyBorder="1" applyAlignment="1" applyProtection="1">
      <alignment horizontal="center" vertical="top" wrapText="1"/>
      <protection locked="0"/>
    </xf>
    <xf numFmtId="165" fontId="21" fillId="0" borderId="1" xfId="1" applyNumberFormat="1" applyFont="1" applyBorder="1" applyAlignment="1">
      <alignment horizontal="center" vertical="top" wrapText="1"/>
    </xf>
    <xf numFmtId="165" fontId="21" fillId="6" borderId="1" xfId="1" applyNumberFormat="1" applyFont="1" applyFill="1" applyBorder="1" applyAlignment="1">
      <alignment horizontal="center" vertical="top" wrapText="1"/>
    </xf>
    <xf numFmtId="165" fontId="20" fillId="2" borderId="1" xfId="1" applyNumberFormat="1" applyFont="1" applyFill="1" applyBorder="1" applyAlignment="1">
      <alignment horizontal="center" vertical="top" wrapText="1"/>
    </xf>
    <xf numFmtId="165" fontId="16" fillId="0" borderId="1" xfId="1" applyNumberFormat="1" applyFont="1" applyBorder="1" applyAlignment="1">
      <alignment horizontal="center" vertical="top" wrapText="1"/>
    </xf>
    <xf numFmtId="0" fontId="16" fillId="2" borderId="1" xfId="1" applyFont="1" applyFill="1" applyBorder="1" applyAlignment="1" applyProtection="1">
      <alignment horizontal="center" vertical="top"/>
      <protection locked="0"/>
    </xf>
    <xf numFmtId="0" fontId="27" fillId="0" borderId="0" xfId="1" applyFont="1" applyAlignment="1" applyProtection="1">
      <alignment vertical="top"/>
      <protection locked="0"/>
    </xf>
    <xf numFmtId="165" fontId="28" fillId="6" borderId="1" xfId="1" applyNumberFormat="1" applyFont="1" applyFill="1" applyBorder="1" applyAlignment="1">
      <alignment horizontal="center" vertical="top"/>
    </xf>
    <xf numFmtId="165" fontId="21" fillId="0" borderId="1" xfId="1" applyNumberFormat="1" applyFont="1" applyBorder="1" applyAlignment="1">
      <alignment horizontal="center" vertical="top"/>
    </xf>
    <xf numFmtId="165" fontId="22" fillId="6" borderId="1" xfId="1" applyNumberFormat="1" applyFont="1" applyFill="1" applyBorder="1" applyAlignment="1">
      <alignment horizontal="center" vertical="top"/>
    </xf>
    <xf numFmtId="165" fontId="22" fillId="0" borderId="1" xfId="1" applyNumberFormat="1" applyFont="1" applyBorder="1" applyAlignment="1">
      <alignment horizontal="center" vertical="top"/>
    </xf>
    <xf numFmtId="0" fontId="8" fillId="0" borderId="0" xfId="1" applyFont="1" applyProtection="1">
      <protection locked="0"/>
    </xf>
    <xf numFmtId="165" fontId="16" fillId="6" borderId="1" xfId="1" applyNumberFormat="1" applyFont="1" applyFill="1" applyBorder="1" applyAlignment="1">
      <alignment horizontal="center" vertical="top" wrapText="1"/>
    </xf>
    <xf numFmtId="165" fontId="20" fillId="6" borderId="1" xfId="1" applyNumberFormat="1" applyFont="1" applyFill="1" applyBorder="1" applyAlignment="1">
      <alignment horizontal="center" vertical="top" wrapText="1"/>
    </xf>
    <xf numFmtId="0" fontId="17" fillId="2" borderId="1" xfId="1" applyFont="1" applyFill="1" applyBorder="1" applyAlignment="1" applyProtection="1">
      <alignment horizontal="center" vertical="top" wrapText="1"/>
      <protection locked="0"/>
    </xf>
    <xf numFmtId="0" fontId="17" fillId="2" borderId="1" xfId="1" applyFont="1" applyFill="1" applyBorder="1" applyAlignment="1" applyProtection="1">
      <alignment horizontal="center" vertical="top"/>
      <protection locked="0"/>
    </xf>
    <xf numFmtId="165" fontId="19" fillId="2" borderId="1" xfId="1" applyNumberFormat="1" applyFont="1" applyFill="1" applyBorder="1" applyAlignment="1">
      <alignment horizontal="center" vertical="top"/>
    </xf>
    <xf numFmtId="165" fontId="17" fillId="2" borderId="1" xfId="1" applyNumberFormat="1" applyFont="1" applyFill="1" applyBorder="1" applyAlignment="1">
      <alignment horizontal="center" vertical="top"/>
    </xf>
    <xf numFmtId="0" fontId="25" fillId="2" borderId="0" xfId="1" applyFont="1" applyFill="1" applyProtection="1">
      <protection locked="0"/>
    </xf>
    <xf numFmtId="165" fontId="17" fillId="6" borderId="1" xfId="1" applyNumberFormat="1" applyFont="1" applyFill="1" applyBorder="1" applyAlignment="1">
      <alignment horizontal="center" vertical="top"/>
    </xf>
    <xf numFmtId="0" fontId="18" fillId="6" borderId="1" xfId="1" applyFont="1" applyFill="1" applyBorder="1" applyAlignment="1" applyProtection="1">
      <alignment horizontal="center" vertical="top"/>
      <protection locked="0"/>
    </xf>
    <xf numFmtId="0" fontId="17" fillId="9" borderId="1" xfId="1" applyFont="1" applyFill="1" applyBorder="1" applyAlignment="1" applyProtection="1">
      <alignment horizontal="center" vertical="top"/>
      <protection locked="0"/>
    </xf>
    <xf numFmtId="165" fontId="17" fillId="9" borderId="1" xfId="1" applyNumberFormat="1" applyFont="1" applyFill="1" applyBorder="1" applyAlignment="1">
      <alignment horizontal="center" vertical="top"/>
    </xf>
    <xf numFmtId="165" fontId="19" fillId="0" borderId="1" xfId="1" applyNumberFormat="1" applyFont="1" applyBorder="1" applyAlignment="1">
      <alignment horizontal="center" vertical="top"/>
    </xf>
    <xf numFmtId="0" fontId="32" fillId="0" borderId="0" xfId="1" applyFont="1" applyAlignment="1" applyProtection="1">
      <alignment vertical="top"/>
      <protection locked="0"/>
    </xf>
    <xf numFmtId="0" fontId="17" fillId="0" borderId="1" xfId="1" applyFont="1" applyBorder="1" applyAlignment="1" applyProtection="1">
      <alignment horizontal="center" vertical="top"/>
      <protection locked="0"/>
    </xf>
    <xf numFmtId="165" fontId="11" fillId="0" borderId="1" xfId="1" applyNumberFormat="1" applyFont="1" applyBorder="1" applyAlignment="1">
      <alignment horizontal="center" vertical="top"/>
    </xf>
    <xf numFmtId="165" fontId="35" fillId="6" borderId="1" xfId="1" applyNumberFormat="1" applyFont="1" applyFill="1" applyBorder="1" applyAlignment="1">
      <alignment horizontal="center" vertical="top"/>
    </xf>
    <xf numFmtId="0" fontId="18" fillId="6" borderId="1" xfId="1" applyFont="1" applyFill="1" applyBorder="1" applyAlignment="1" applyProtection="1">
      <alignment horizontal="center" vertical="top" wrapText="1"/>
      <protection locked="0"/>
    </xf>
    <xf numFmtId="164" fontId="18" fillId="6" borderId="1" xfId="1" applyNumberFormat="1" applyFont="1" applyFill="1" applyBorder="1" applyAlignment="1">
      <alignment horizontal="center" vertical="top"/>
    </xf>
    <xf numFmtId="0" fontId="36" fillId="0" borderId="0" xfId="1" applyFont="1" applyAlignment="1" applyProtection="1">
      <alignment vertical="top"/>
      <protection locked="0"/>
    </xf>
    <xf numFmtId="0" fontId="17" fillId="0" borderId="1" xfId="1" applyFont="1" applyBorder="1" applyAlignment="1" applyProtection="1">
      <alignment horizontal="center" vertical="top" wrapText="1"/>
      <protection locked="0"/>
    </xf>
    <xf numFmtId="164" fontId="17" fillId="9" borderId="1" xfId="1" applyNumberFormat="1" applyFont="1" applyFill="1" applyBorder="1" applyAlignment="1">
      <alignment horizontal="center" vertical="top"/>
    </xf>
    <xf numFmtId="0" fontId="38" fillId="0" borderId="0" xfId="2" applyFont="1" applyAlignment="1">
      <alignment vertical="center" wrapText="1"/>
    </xf>
    <xf numFmtId="49" fontId="18" fillId="5" borderId="1" xfId="1" applyNumberFormat="1" applyFont="1" applyFill="1" applyBorder="1" applyAlignment="1" applyProtection="1">
      <alignment horizontal="right" vertical="top"/>
      <protection locked="0"/>
    </xf>
    <xf numFmtId="0" fontId="12" fillId="0" borderId="0" xfId="1" applyFont="1" applyAlignment="1" applyProtection="1">
      <alignment vertical="top" wrapText="1"/>
      <protection locked="0"/>
    </xf>
    <xf numFmtId="0" fontId="11" fillId="11" borderId="1" xfId="1" applyFont="1" applyFill="1" applyBorder="1" applyAlignment="1" applyProtection="1">
      <alignment horizontal="center" vertical="top"/>
      <protection locked="0"/>
    </xf>
    <xf numFmtId="165" fontId="11" fillId="11" borderId="1" xfId="1" applyNumberFormat="1" applyFont="1" applyFill="1" applyBorder="1" applyAlignment="1">
      <alignment horizontal="center" vertical="top"/>
    </xf>
    <xf numFmtId="165" fontId="22" fillId="11" borderId="1" xfId="1" applyNumberFormat="1" applyFont="1" applyFill="1" applyBorder="1" applyAlignment="1">
      <alignment horizontal="center" vertical="top"/>
    </xf>
    <xf numFmtId="0" fontId="37" fillId="0" borderId="0" xfId="1" applyFont="1" applyAlignment="1" applyProtection="1">
      <alignment vertical="center"/>
      <protection locked="0"/>
    </xf>
    <xf numFmtId="0" fontId="19" fillId="9" borderId="1" xfId="1" applyFont="1" applyFill="1" applyBorder="1" applyAlignment="1" applyProtection="1">
      <alignment horizontal="center" vertical="top"/>
      <protection locked="0"/>
    </xf>
    <xf numFmtId="165" fontId="19" fillId="11" borderId="1" xfId="1" applyNumberFormat="1" applyFont="1" applyFill="1" applyBorder="1" applyAlignment="1">
      <alignment horizontal="center" vertical="top"/>
    </xf>
    <xf numFmtId="0" fontId="18" fillId="11" borderId="1" xfId="1" applyFont="1" applyFill="1" applyBorder="1" applyAlignment="1" applyProtection="1">
      <alignment horizontal="center" vertical="top"/>
      <protection locked="0"/>
    </xf>
    <xf numFmtId="165" fontId="18" fillId="11" borderId="1" xfId="1" applyNumberFormat="1" applyFont="1" applyFill="1" applyBorder="1" applyAlignment="1">
      <alignment horizontal="center" vertical="top"/>
    </xf>
    <xf numFmtId="165" fontId="17" fillId="10" borderId="1" xfId="1" applyNumberFormat="1" applyFont="1" applyFill="1" applyBorder="1" applyAlignment="1">
      <alignment horizontal="center" vertical="top"/>
    </xf>
    <xf numFmtId="0" fontId="20" fillId="0" borderId="0" xfId="1" applyFont="1" applyAlignment="1" applyProtection="1">
      <alignment vertical="top"/>
      <protection locked="0"/>
    </xf>
    <xf numFmtId="165" fontId="33" fillId="11" borderId="1" xfId="1" applyNumberFormat="1" applyFont="1" applyFill="1" applyBorder="1" applyAlignment="1">
      <alignment horizontal="center" vertical="top"/>
    </xf>
    <xf numFmtId="165" fontId="18" fillId="10" borderId="1" xfId="1" applyNumberFormat="1" applyFont="1" applyFill="1" applyBorder="1" applyAlignment="1">
      <alignment horizontal="center" vertical="top"/>
    </xf>
    <xf numFmtId="0" fontId="19" fillId="0" borderId="1" xfId="1" applyFont="1" applyBorder="1" applyAlignment="1" applyProtection="1">
      <alignment horizontal="center" vertical="top"/>
      <protection locked="0"/>
    </xf>
    <xf numFmtId="0" fontId="22" fillId="0" borderId="1" xfId="1" applyFont="1" applyBorder="1" applyAlignment="1" applyProtection="1">
      <alignment vertical="top" wrapText="1"/>
      <protection locked="0"/>
    </xf>
    <xf numFmtId="0" fontId="22" fillId="0" borderId="0" xfId="1" applyFont="1" applyAlignment="1" applyProtection="1">
      <alignment vertical="top"/>
      <protection locked="0"/>
    </xf>
    <xf numFmtId="165" fontId="33" fillId="10" borderId="1" xfId="1" applyNumberFormat="1" applyFont="1" applyFill="1" applyBorder="1" applyAlignment="1">
      <alignment horizontal="center" vertical="top"/>
    </xf>
    <xf numFmtId="0" fontId="16" fillId="0" borderId="0" xfId="1" applyFont="1" applyAlignment="1" applyProtection="1">
      <alignment vertical="top" wrapText="1"/>
      <protection locked="0"/>
    </xf>
    <xf numFmtId="49" fontId="11" fillId="4" borderId="1" xfId="1" applyNumberFormat="1" applyFont="1" applyFill="1" applyBorder="1" applyAlignment="1" applyProtection="1">
      <alignment horizontal="center" vertical="top"/>
      <protection locked="0"/>
    </xf>
    <xf numFmtId="49" fontId="11" fillId="5" borderId="1" xfId="1" applyNumberFormat="1" applyFont="1" applyFill="1" applyBorder="1" applyAlignment="1" applyProtection="1">
      <alignment horizontal="center" vertical="top"/>
      <protection locked="0"/>
    </xf>
    <xf numFmtId="0" fontId="16" fillId="0" borderId="1" xfId="3" applyFont="1" applyBorder="1" applyAlignment="1" applyProtection="1">
      <alignment horizontal="center" vertical="top"/>
      <protection locked="0"/>
    </xf>
    <xf numFmtId="165" fontId="21" fillId="0" borderId="1" xfId="3" applyNumberFormat="1" applyFont="1" applyBorder="1" applyAlignment="1">
      <alignment horizontal="center" vertical="top"/>
    </xf>
    <xf numFmtId="0" fontId="18" fillId="11" borderId="1" xfId="3" applyFont="1" applyFill="1" applyBorder="1" applyAlignment="1" applyProtection="1">
      <alignment horizontal="center" vertical="top"/>
      <protection locked="0"/>
    </xf>
    <xf numFmtId="165" fontId="18" fillId="11" borderId="1" xfId="3" applyNumberFormat="1" applyFont="1" applyFill="1" applyBorder="1" applyAlignment="1">
      <alignment horizontal="center" vertical="top"/>
    </xf>
    <xf numFmtId="165" fontId="17" fillId="11" borderId="1" xfId="1" applyNumberFormat="1" applyFont="1" applyFill="1" applyBorder="1" applyAlignment="1">
      <alignment horizontal="center" vertical="top"/>
    </xf>
    <xf numFmtId="0" fontId="43" fillId="0" borderId="0" xfId="1" applyFont="1" applyAlignment="1" applyProtection="1">
      <alignment vertical="top" wrapText="1"/>
      <protection locked="0"/>
    </xf>
    <xf numFmtId="0" fontId="11" fillId="10" borderId="1" xfId="1" applyFont="1" applyFill="1" applyBorder="1" applyAlignment="1" applyProtection="1">
      <alignment horizontal="center" vertical="top"/>
      <protection locked="0"/>
    </xf>
    <xf numFmtId="165" fontId="11" fillId="10" borderId="1" xfId="1" applyNumberFormat="1" applyFont="1" applyFill="1" applyBorder="1" applyAlignment="1">
      <alignment horizontal="center" vertical="top"/>
    </xf>
    <xf numFmtId="0" fontId="37" fillId="0" borderId="0" xfId="1" applyFont="1" applyAlignment="1" applyProtection="1">
      <alignment vertical="top"/>
      <protection locked="0"/>
    </xf>
    <xf numFmtId="49" fontId="17" fillId="2" borderId="1" xfId="1" applyNumberFormat="1" applyFont="1" applyFill="1" applyBorder="1" applyAlignment="1" applyProtection="1">
      <alignment vertical="top" wrapText="1"/>
      <protection locked="0"/>
    </xf>
    <xf numFmtId="0" fontId="17" fillId="0" borderId="1" xfId="1" applyFont="1" applyBorder="1" applyAlignment="1" applyProtection="1">
      <alignment horizontal="center" vertical="center" wrapText="1"/>
      <protection locked="0"/>
    </xf>
    <xf numFmtId="0" fontId="37" fillId="0" borderId="0" xfId="1" applyFont="1" applyAlignment="1" applyProtection="1">
      <alignment vertical="top" wrapText="1"/>
      <protection locked="0"/>
    </xf>
    <xf numFmtId="49" fontId="17" fillId="2" borderId="1" xfId="1" applyNumberFormat="1" applyFont="1" applyFill="1" applyBorder="1" applyAlignment="1" applyProtection="1">
      <alignment horizontal="left" vertical="top" wrapText="1"/>
      <protection locked="0"/>
    </xf>
    <xf numFmtId="0" fontId="17" fillId="0" borderId="1" xfId="1" applyFont="1" applyBorder="1" applyAlignment="1" applyProtection="1">
      <alignment vertical="top" wrapText="1"/>
      <protection locked="0"/>
    </xf>
    <xf numFmtId="0" fontId="17" fillId="0" borderId="1" xfId="1" applyFont="1" applyBorder="1" applyAlignment="1" applyProtection="1">
      <alignment horizontal="left" vertical="top" wrapText="1"/>
      <protection locked="0"/>
    </xf>
    <xf numFmtId="165" fontId="17" fillId="12" borderId="1" xfId="1" applyNumberFormat="1" applyFont="1" applyFill="1" applyBorder="1" applyAlignment="1">
      <alignment horizontal="center" vertical="top"/>
    </xf>
    <xf numFmtId="0" fontId="19" fillId="11" borderId="1" xfId="1" applyFont="1" applyFill="1" applyBorder="1" applyAlignment="1">
      <alignment horizontal="center" vertical="top"/>
    </xf>
    <xf numFmtId="0" fontId="45" fillId="0" borderId="0" xfId="1" applyFont="1" applyAlignment="1" applyProtection="1">
      <alignment vertical="top"/>
      <protection locked="0"/>
    </xf>
    <xf numFmtId="0" fontId="17" fillId="2" borderId="1" xfId="2" applyFont="1" applyFill="1" applyBorder="1" applyAlignment="1">
      <alignment horizontal="center" vertical="top"/>
    </xf>
    <xf numFmtId="165" fontId="19" fillId="0" borderId="1" xfId="2" applyNumberFormat="1" applyFont="1" applyBorder="1" applyAlignment="1">
      <alignment horizontal="center" vertical="top"/>
    </xf>
    <xf numFmtId="165" fontId="17" fillId="0" borderId="1" xfId="2" applyNumberFormat="1" applyFont="1" applyBorder="1" applyAlignment="1">
      <alignment horizontal="center" vertical="top"/>
    </xf>
    <xf numFmtId="0" fontId="11" fillId="10" borderId="1" xfId="2" applyFont="1" applyFill="1" applyBorder="1" applyAlignment="1">
      <alignment horizontal="center" vertical="top"/>
    </xf>
    <xf numFmtId="165" fontId="11" fillId="10" borderId="1" xfId="2" applyNumberFormat="1" applyFont="1" applyFill="1" applyBorder="1" applyAlignment="1">
      <alignment horizontal="center" vertical="top"/>
    </xf>
    <xf numFmtId="165" fontId="22" fillId="0" borderId="1" xfId="2" applyNumberFormat="1" applyFont="1" applyBorder="1" applyAlignment="1">
      <alignment horizontal="center" vertical="top"/>
    </xf>
    <xf numFmtId="0" fontId="43" fillId="0" borderId="0" xfId="1" applyFont="1" applyAlignment="1" applyProtection="1">
      <alignment vertical="top"/>
      <protection locked="0"/>
    </xf>
    <xf numFmtId="165" fontId="16" fillId="2" borderId="1" xfId="1" applyNumberFormat="1" applyFont="1" applyFill="1" applyBorder="1" applyAlignment="1">
      <alignment horizontal="center" vertical="top"/>
    </xf>
    <xf numFmtId="165" fontId="16" fillId="11" borderId="1" xfId="1" applyNumberFormat="1" applyFont="1" applyFill="1" applyBorder="1" applyAlignment="1">
      <alignment horizontal="center" vertical="top"/>
    </xf>
    <xf numFmtId="165" fontId="16" fillId="0" borderId="1" xfId="1" applyNumberFormat="1" applyFont="1" applyBorder="1" applyAlignment="1">
      <alignment horizontal="center" vertical="top"/>
    </xf>
    <xf numFmtId="0" fontId="16" fillId="0" borderId="1" xfId="4" applyFont="1" applyBorder="1" applyAlignment="1" applyProtection="1">
      <alignment horizontal="center" vertical="top"/>
      <protection locked="0"/>
    </xf>
    <xf numFmtId="165" fontId="21" fillId="2" borderId="1" xfId="4" applyNumberFormat="1" applyFont="1" applyFill="1" applyBorder="1" applyAlignment="1">
      <alignment horizontal="center" vertical="top"/>
    </xf>
    <xf numFmtId="165" fontId="21" fillId="11" borderId="1" xfId="4" applyNumberFormat="1" applyFont="1" applyFill="1" applyBorder="1" applyAlignment="1">
      <alignment horizontal="center" vertical="top"/>
    </xf>
    <xf numFmtId="165" fontId="21" fillId="0" borderId="1" xfId="4" applyNumberFormat="1" applyFont="1" applyBorder="1" applyAlignment="1">
      <alignment horizontal="center" vertical="top"/>
    </xf>
    <xf numFmtId="165" fontId="16" fillId="11" borderId="1" xfId="4" applyNumberFormat="1" applyFont="1" applyFill="1" applyBorder="1" applyAlignment="1">
      <alignment horizontal="center" vertical="top"/>
    </xf>
    <xf numFmtId="0" fontId="11" fillId="11" borderId="1" xfId="4" applyFont="1" applyFill="1" applyBorder="1" applyAlignment="1" applyProtection="1">
      <alignment horizontal="center" vertical="top"/>
      <protection locked="0"/>
    </xf>
    <xf numFmtId="165" fontId="11" fillId="11" borderId="1" xfId="4" applyNumberFormat="1" applyFont="1" applyFill="1" applyBorder="1" applyAlignment="1">
      <alignment horizontal="center" vertical="top"/>
    </xf>
    <xf numFmtId="165" fontId="21" fillId="11" borderId="1" xfId="1" applyNumberFormat="1" applyFont="1" applyFill="1" applyBorder="1" applyAlignment="1">
      <alignment horizontal="center" vertical="top"/>
    </xf>
    <xf numFmtId="165" fontId="22" fillId="11" borderId="1" xfId="4" applyNumberFormat="1" applyFont="1" applyFill="1" applyBorder="1" applyAlignment="1">
      <alignment horizontal="center" vertical="top"/>
    </xf>
    <xf numFmtId="0" fontId="44" fillId="0" borderId="1" xfId="4" applyFont="1" applyBorder="1" applyAlignment="1" applyProtection="1">
      <alignment horizontal="center" vertical="top"/>
      <protection locked="0"/>
    </xf>
    <xf numFmtId="0" fontId="18" fillId="11" borderId="1" xfId="4" applyFont="1" applyFill="1" applyBorder="1" applyAlignment="1" applyProtection="1">
      <alignment horizontal="center" vertical="top"/>
      <protection locked="0"/>
    </xf>
    <xf numFmtId="165" fontId="18" fillId="11" borderId="1" xfId="4" applyNumberFormat="1" applyFont="1" applyFill="1" applyBorder="1" applyAlignment="1">
      <alignment horizontal="center" vertical="top"/>
    </xf>
    <xf numFmtId="165" fontId="33" fillId="11" borderId="1" xfId="4" applyNumberFormat="1" applyFont="1" applyFill="1" applyBorder="1" applyAlignment="1">
      <alignment horizontal="center" vertical="top"/>
    </xf>
    <xf numFmtId="165" fontId="20" fillId="11" borderId="1" xfId="1" applyNumberFormat="1" applyFont="1" applyFill="1" applyBorder="1" applyAlignment="1">
      <alignment horizontal="center" vertical="top"/>
    </xf>
    <xf numFmtId="165" fontId="20" fillId="0" borderId="1" xfId="1" applyNumberFormat="1" applyFont="1" applyBorder="1" applyAlignment="1">
      <alignment horizontal="center" vertical="top"/>
    </xf>
    <xf numFmtId="0" fontId="16" fillId="9" borderId="1" xfId="1" applyFont="1" applyFill="1" applyBorder="1" applyAlignment="1" applyProtection="1">
      <alignment horizontal="center" vertical="top"/>
      <protection locked="0"/>
    </xf>
    <xf numFmtId="165" fontId="16" fillId="10" borderId="1" xfId="1" applyNumberFormat="1" applyFont="1" applyFill="1" applyBorder="1" applyAlignment="1">
      <alignment horizontal="center" vertical="top"/>
    </xf>
    <xf numFmtId="165" fontId="17" fillId="0" borderId="0" xfId="1" applyNumberFormat="1" applyFont="1" applyAlignment="1">
      <alignment vertical="top" wrapText="1"/>
    </xf>
    <xf numFmtId="0" fontId="18" fillId="11" borderId="1" xfId="1" applyFont="1" applyFill="1" applyBorder="1" applyAlignment="1" applyProtection="1">
      <alignment horizontal="center" vertical="top" wrapText="1"/>
      <protection locked="0"/>
    </xf>
    <xf numFmtId="164" fontId="28" fillId="11" borderId="1" xfId="1" applyNumberFormat="1" applyFont="1" applyFill="1" applyBorder="1" applyAlignment="1">
      <alignment horizontal="center" vertical="top"/>
    </xf>
    <xf numFmtId="165" fontId="28" fillId="11" borderId="1" xfId="1" applyNumberFormat="1" applyFont="1" applyFill="1" applyBorder="1" applyAlignment="1">
      <alignment horizontal="center" vertical="top"/>
    </xf>
    <xf numFmtId="164" fontId="28" fillId="2" borderId="1" xfId="1" applyNumberFormat="1" applyFont="1" applyFill="1" applyBorder="1" applyAlignment="1">
      <alignment horizontal="center" vertical="top"/>
    </xf>
    <xf numFmtId="164" fontId="19" fillId="2" borderId="1" xfId="1" applyNumberFormat="1" applyFont="1" applyFill="1" applyBorder="1" applyAlignment="1">
      <alignment horizontal="center" vertical="top"/>
    </xf>
    <xf numFmtId="0" fontId="18" fillId="3" borderId="1" xfId="1" applyFont="1" applyFill="1" applyBorder="1" applyAlignment="1" applyProtection="1">
      <alignment vertical="top"/>
      <protection locked="0"/>
    </xf>
    <xf numFmtId="165" fontId="11" fillId="3" borderId="1" xfId="1" applyNumberFormat="1" applyFont="1" applyFill="1" applyBorder="1" applyAlignment="1">
      <alignment horizontal="center" vertical="top"/>
    </xf>
    <xf numFmtId="0" fontId="16" fillId="0" borderId="0" xfId="1" applyFont="1" applyAlignment="1" applyProtection="1">
      <alignment vertical="top"/>
      <protection locked="0"/>
    </xf>
    <xf numFmtId="0" fontId="16" fillId="0" borderId="0" xfId="1" applyFont="1" applyAlignment="1" applyProtection="1">
      <alignment horizontal="center" vertical="top"/>
      <protection locked="0"/>
    </xf>
    <xf numFmtId="0" fontId="17" fillId="0" borderId="0" xfId="1" applyFont="1" applyAlignment="1" applyProtection="1">
      <alignment vertical="top"/>
      <protection locked="0"/>
    </xf>
    <xf numFmtId="0" fontId="31" fillId="0" borderId="0" xfId="1" applyFont="1" applyProtection="1">
      <protection locked="0"/>
    </xf>
    <xf numFmtId="49" fontId="12" fillId="0" borderId="0" xfId="2" applyNumberFormat="1" applyFont="1" applyAlignment="1">
      <alignment vertical="top"/>
    </xf>
    <xf numFmtId="49" fontId="12" fillId="0" borderId="0" xfId="2" applyNumberFormat="1" applyFont="1" applyAlignment="1">
      <alignment horizontal="right" vertical="top"/>
    </xf>
    <xf numFmtId="49" fontId="13" fillId="0" borderId="0" xfId="2" applyNumberFormat="1" applyFont="1" applyAlignment="1">
      <alignment horizontal="right" vertical="top"/>
    </xf>
    <xf numFmtId="165" fontId="13" fillId="0" borderId="0" xfId="2" applyNumberFormat="1" applyFont="1" applyAlignment="1">
      <alignment horizontal="center" vertical="top"/>
    </xf>
    <xf numFmtId="49" fontId="18" fillId="0" borderId="0" xfId="2" applyNumberFormat="1" applyFont="1" applyAlignment="1">
      <alignment horizontal="center" vertical="top" wrapText="1"/>
    </xf>
    <xf numFmtId="0" fontId="24" fillId="0" borderId="0" xfId="2" applyFont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horizontal="center" vertical="top" wrapText="1"/>
    </xf>
    <xf numFmtId="165" fontId="11" fillId="13" borderId="1" xfId="0" applyNumberFormat="1" applyFont="1" applyFill="1" applyBorder="1" applyAlignment="1">
      <alignment horizontal="center" vertical="top" wrapText="1"/>
    </xf>
    <xf numFmtId="165" fontId="17" fillId="0" borderId="1" xfId="0" applyNumberFormat="1" applyFont="1" applyBorder="1" applyAlignment="1">
      <alignment horizontal="center" vertical="top" wrapText="1"/>
    </xf>
    <xf numFmtId="0" fontId="15" fillId="0" borderId="0" xfId="1" applyFont="1" applyAlignment="1" applyProtection="1">
      <alignment vertical="top"/>
      <protection locked="0"/>
    </xf>
    <xf numFmtId="165" fontId="17" fillId="0" borderId="1" xfId="0" applyNumberFormat="1" applyFont="1" applyBorder="1" applyAlignment="1">
      <alignment horizontal="center" vertical="top"/>
    </xf>
    <xf numFmtId="165" fontId="11" fillId="6" borderId="1" xfId="0" applyNumberFormat="1" applyFont="1" applyFill="1" applyBorder="1" applyAlignment="1">
      <alignment horizontal="center" vertical="top" wrapText="1"/>
    </xf>
    <xf numFmtId="0" fontId="10" fillId="0" borderId="0" xfId="2" applyFont="1" applyAlignment="1">
      <alignment vertical="top"/>
    </xf>
    <xf numFmtId="0" fontId="12" fillId="0" borderId="0" xfId="2" applyFont="1" applyAlignment="1">
      <alignment horizontal="left" vertical="top"/>
    </xf>
    <xf numFmtId="0" fontId="10" fillId="0" borderId="0" xfId="2" applyFont="1" applyAlignment="1">
      <alignment horizontal="center" vertical="top"/>
    </xf>
    <xf numFmtId="0" fontId="18" fillId="0" borderId="0" xfId="1" applyFont="1" applyAlignment="1" applyProtection="1">
      <alignment vertical="top"/>
      <protection locked="0"/>
    </xf>
    <xf numFmtId="165" fontId="10" fillId="0" borderId="0" xfId="2" applyNumberFormat="1" applyFont="1" applyAlignment="1">
      <alignment vertical="top"/>
    </xf>
    <xf numFmtId="0" fontId="12" fillId="0" borderId="5" xfId="1" applyFont="1" applyBorder="1" applyAlignment="1" applyProtection="1">
      <alignment vertical="top"/>
      <protection locked="0"/>
    </xf>
    <xf numFmtId="0" fontId="12" fillId="0" borderId="5" xfId="1" applyFont="1" applyBorder="1" applyAlignment="1" applyProtection="1">
      <alignment horizontal="center" vertical="top"/>
      <protection locked="0"/>
    </xf>
    <xf numFmtId="0" fontId="10" fillId="0" borderId="0" xfId="2" applyFont="1" applyAlignment="1">
      <alignment horizontal="right" vertical="top"/>
    </xf>
    <xf numFmtId="0" fontId="11" fillId="0" borderId="0" xfId="2" applyFont="1" applyAlignment="1">
      <alignment vertical="top"/>
    </xf>
    <xf numFmtId="0" fontId="13" fillId="0" borderId="0" xfId="2" applyFont="1" applyAlignment="1">
      <alignment horizontal="center" vertical="top"/>
    </xf>
    <xf numFmtId="0" fontId="16" fillId="0" borderId="1" xfId="2" applyFont="1" applyBorder="1" applyAlignment="1">
      <alignment horizontal="center" vertical="center" textRotation="90"/>
    </xf>
    <xf numFmtId="49" fontId="11" fillId="7" borderId="1" xfId="2" applyNumberFormat="1" applyFont="1" applyFill="1" applyBorder="1" applyAlignment="1">
      <alignment horizontal="center" vertical="top" wrapText="1"/>
    </xf>
    <xf numFmtId="49" fontId="11" fillId="7" borderId="1" xfId="2" applyNumberFormat="1" applyFont="1" applyFill="1" applyBorder="1" applyAlignment="1">
      <alignment horizontal="center" vertical="top"/>
    </xf>
    <xf numFmtId="49" fontId="11" fillId="5" borderId="1" xfId="2" applyNumberFormat="1" applyFont="1" applyFill="1" applyBorder="1" applyAlignment="1">
      <alignment horizontal="center" vertical="top"/>
    </xf>
    <xf numFmtId="0" fontId="16" fillId="0" borderId="1" xfId="2" applyFont="1" applyBorder="1" applyAlignment="1">
      <alignment horizontal="center" vertical="top"/>
    </xf>
    <xf numFmtId="165" fontId="16" fillId="0" borderId="1" xfId="2" applyNumberFormat="1" applyFont="1" applyBorder="1" applyAlignment="1">
      <alignment horizontal="center" vertical="top"/>
    </xf>
    <xf numFmtId="165" fontId="21" fillId="6" borderId="1" xfId="2" applyNumberFormat="1" applyFont="1" applyFill="1" applyBorder="1" applyAlignment="1">
      <alignment horizontal="center" vertical="top"/>
    </xf>
    <xf numFmtId="0" fontId="20" fillId="0" borderId="0" xfId="2" applyFont="1" applyAlignment="1">
      <alignment vertical="top"/>
    </xf>
    <xf numFmtId="0" fontId="18" fillId="6" borderId="1" xfId="2" applyFont="1" applyFill="1" applyBorder="1" applyAlignment="1">
      <alignment horizontal="center" vertical="top"/>
    </xf>
    <xf numFmtId="165" fontId="18" fillId="6" borderId="1" xfId="2" applyNumberFormat="1" applyFont="1" applyFill="1" applyBorder="1" applyAlignment="1">
      <alignment horizontal="center" vertical="top"/>
    </xf>
    <xf numFmtId="0" fontId="10" fillId="0" borderId="0" xfId="2" applyFont="1" applyAlignment="1">
      <alignment horizontal="left" vertical="top"/>
    </xf>
    <xf numFmtId="0" fontId="16" fillId="0" borderId="1" xfId="2" applyFont="1" applyBorder="1" applyAlignment="1">
      <alignment horizontal="center" vertical="top" wrapText="1"/>
    </xf>
    <xf numFmtId="165" fontId="16" fillId="6" borderId="1" xfId="2" applyNumberFormat="1" applyFont="1" applyFill="1" applyBorder="1" applyAlignment="1">
      <alignment horizontal="center" vertical="top"/>
    </xf>
    <xf numFmtId="165" fontId="20" fillId="6" borderId="1" xfId="2" applyNumberFormat="1" applyFont="1" applyFill="1" applyBorder="1" applyAlignment="1">
      <alignment horizontal="center" vertical="top"/>
    </xf>
    <xf numFmtId="49" fontId="18" fillId="7" borderId="1" xfId="2" applyNumberFormat="1" applyFont="1" applyFill="1" applyBorder="1" applyAlignment="1">
      <alignment horizontal="center" vertical="top"/>
    </xf>
    <xf numFmtId="49" fontId="18" fillId="5" borderId="1" xfId="2" applyNumberFormat="1" applyFont="1" applyFill="1" applyBorder="1" applyAlignment="1">
      <alignment horizontal="center" vertical="top"/>
    </xf>
    <xf numFmtId="165" fontId="21" fillId="0" borderId="1" xfId="2" applyNumberFormat="1" applyFont="1" applyBorder="1" applyAlignment="1">
      <alignment horizontal="center" vertical="top"/>
    </xf>
    <xf numFmtId="49" fontId="18" fillId="7" borderId="1" xfId="2" applyNumberFormat="1" applyFont="1" applyFill="1" applyBorder="1" applyAlignment="1">
      <alignment horizontal="center" vertical="top" wrapText="1"/>
    </xf>
    <xf numFmtId="165" fontId="20" fillId="0" borderId="1" xfId="2" applyNumberFormat="1" applyFont="1" applyBorder="1" applyAlignment="1">
      <alignment horizontal="center" vertical="top"/>
    </xf>
    <xf numFmtId="0" fontId="17" fillId="2" borderId="1" xfId="2" applyFont="1" applyFill="1" applyBorder="1" applyAlignment="1">
      <alignment horizontal="center" vertical="top" wrapText="1"/>
    </xf>
    <xf numFmtId="0" fontId="11" fillId="6" borderId="1" xfId="2" applyFont="1" applyFill="1" applyBorder="1" applyAlignment="1">
      <alignment horizontal="center" vertical="top"/>
    </xf>
    <xf numFmtId="165" fontId="28" fillId="6" borderId="1" xfId="2" applyNumberFormat="1" applyFont="1" applyFill="1" applyBorder="1" applyAlignment="1">
      <alignment horizontal="center" vertical="top"/>
    </xf>
    <xf numFmtId="165" fontId="11" fillId="6" borderId="1" xfId="2" applyNumberFormat="1" applyFont="1" applyFill="1" applyBorder="1" applyAlignment="1">
      <alignment horizontal="center" vertical="top"/>
    </xf>
    <xf numFmtId="0" fontId="16" fillId="2" borderId="1" xfId="2" applyFont="1" applyFill="1" applyBorder="1" applyAlignment="1">
      <alignment horizontal="center" vertical="top" wrapText="1"/>
    </xf>
    <xf numFmtId="165" fontId="16" fillId="2" borderId="1" xfId="2" applyNumberFormat="1" applyFont="1" applyFill="1" applyBorder="1" applyAlignment="1">
      <alignment horizontal="center" vertical="top"/>
    </xf>
    <xf numFmtId="0" fontId="16" fillId="2" borderId="1" xfId="2" applyFont="1" applyFill="1" applyBorder="1" applyAlignment="1">
      <alignment vertical="top" wrapText="1"/>
    </xf>
    <xf numFmtId="0" fontId="16" fillId="2" borderId="1" xfId="2" applyFont="1" applyFill="1" applyBorder="1" applyAlignment="1">
      <alignment horizontal="center" vertical="top"/>
    </xf>
    <xf numFmtId="0" fontId="20" fillId="0" borderId="0" xfId="2" applyFont="1" applyAlignment="1">
      <alignment vertical="top" wrapText="1"/>
    </xf>
    <xf numFmtId="165" fontId="20" fillId="2" borderId="1" xfId="2" applyNumberFormat="1" applyFont="1" applyFill="1" applyBorder="1" applyAlignment="1">
      <alignment horizontal="center" vertical="top"/>
    </xf>
    <xf numFmtId="0" fontId="17" fillId="0" borderId="1" xfId="2" applyFont="1" applyBorder="1" applyAlignment="1">
      <alignment horizontal="center" vertical="top" wrapText="1"/>
    </xf>
    <xf numFmtId="0" fontId="48" fillId="0" borderId="0" xfId="2" applyFont="1" applyAlignment="1">
      <alignment vertical="top" wrapText="1"/>
    </xf>
    <xf numFmtId="165" fontId="17" fillId="2" borderId="1" xfId="2" applyNumberFormat="1" applyFont="1" applyFill="1" applyBorder="1" applyAlignment="1">
      <alignment horizontal="center" vertical="top"/>
    </xf>
    <xf numFmtId="165" fontId="17" fillId="6" borderId="1" xfId="2" applyNumberFormat="1" applyFont="1" applyFill="1" applyBorder="1" applyAlignment="1">
      <alignment horizontal="center" vertical="top"/>
    </xf>
    <xf numFmtId="165" fontId="11" fillId="2" borderId="1" xfId="2" applyNumberFormat="1" applyFont="1" applyFill="1" applyBorder="1" applyAlignment="1">
      <alignment horizontal="center" vertical="top"/>
    </xf>
    <xf numFmtId="0" fontId="43" fillId="0" borderId="0" xfId="2" applyFont="1" applyAlignment="1">
      <alignment vertical="top" wrapText="1"/>
    </xf>
    <xf numFmtId="49" fontId="18" fillId="3" borderId="1" xfId="2" applyNumberFormat="1" applyFont="1" applyFill="1" applyBorder="1" applyAlignment="1">
      <alignment horizontal="center" vertical="top"/>
    </xf>
    <xf numFmtId="165" fontId="18" fillId="3" borderId="1" xfId="2" applyNumberFormat="1" applyFont="1" applyFill="1" applyBorder="1" applyAlignment="1">
      <alignment horizontal="center" vertical="top"/>
    </xf>
    <xf numFmtId="0" fontId="45" fillId="0" borderId="0" xfId="2" applyFont="1" applyAlignment="1">
      <alignment vertical="top"/>
    </xf>
    <xf numFmtId="0" fontId="45" fillId="9" borderId="0" xfId="2" applyFont="1" applyFill="1" applyAlignment="1">
      <alignment vertical="top"/>
    </xf>
    <xf numFmtId="0" fontId="45" fillId="0" borderId="0" xfId="2" applyFont="1" applyAlignment="1">
      <alignment vertical="top" wrapText="1"/>
    </xf>
    <xf numFmtId="0" fontId="16" fillId="0" borderId="0" xfId="2" applyFont="1" applyAlignment="1">
      <alignment vertical="top" wrapText="1"/>
    </xf>
    <xf numFmtId="0" fontId="12" fillId="0" borderId="0" xfId="2" applyFont="1" applyAlignment="1">
      <alignment horizontal="center" vertical="top"/>
    </xf>
    <xf numFmtId="0" fontId="11" fillId="0" borderId="0" xfId="2" applyFont="1" applyAlignment="1">
      <alignment horizontal="left" vertical="top" wrapText="1"/>
    </xf>
    <xf numFmtId="0" fontId="14" fillId="0" borderId="0" xfId="2" applyAlignment="1">
      <alignment horizontal="left" vertical="top" wrapText="1"/>
    </xf>
    <xf numFmtId="0" fontId="44" fillId="0" borderId="0" xfId="2" applyFont="1" applyAlignment="1">
      <alignment vertical="top" wrapText="1"/>
    </xf>
    <xf numFmtId="0" fontId="17" fillId="0" borderId="0" xfId="2" applyFont="1" applyAlignment="1">
      <alignment vertical="top" wrapText="1"/>
    </xf>
    <xf numFmtId="0" fontId="49" fillId="0" borderId="0" xfId="2" applyFont="1" applyAlignment="1">
      <alignment vertical="top"/>
    </xf>
    <xf numFmtId="0" fontId="16" fillId="0" borderId="0" xfId="2" applyFont="1" applyAlignment="1">
      <alignment vertical="top"/>
    </xf>
    <xf numFmtId="0" fontId="44" fillId="0" borderId="0" xfId="2" applyFont="1" applyAlignment="1">
      <alignment vertical="top"/>
    </xf>
    <xf numFmtId="165" fontId="18" fillId="0" borderId="0" xfId="2" applyNumberFormat="1" applyFont="1" applyAlignment="1">
      <alignment horizontal="right" vertical="top"/>
    </xf>
    <xf numFmtId="0" fontId="16" fillId="0" borderId="0" xfId="5" applyFont="1" applyAlignment="1" applyProtection="1">
      <alignment vertical="top"/>
      <protection locked="0"/>
    </xf>
    <xf numFmtId="0" fontId="18" fillId="0" borderId="0" xfId="5" applyFont="1" applyAlignment="1" applyProtection="1">
      <alignment vertical="top"/>
      <protection locked="0"/>
    </xf>
    <xf numFmtId="0" fontId="16" fillId="0" borderId="0" xfId="5" applyFont="1" applyAlignment="1" applyProtection="1">
      <alignment vertical="top" wrapText="1"/>
      <protection locked="0"/>
    </xf>
    <xf numFmtId="0" fontId="10" fillId="0" borderId="5" xfId="2" applyFont="1" applyBorder="1" applyAlignment="1">
      <alignment vertical="top"/>
    </xf>
    <xf numFmtId="0" fontId="10" fillId="0" borderId="5" xfId="2" applyFont="1" applyBorder="1" applyAlignment="1">
      <alignment horizontal="center" vertical="top"/>
    </xf>
    <xf numFmtId="0" fontId="10" fillId="0" borderId="0" xfId="6" applyFont="1" applyAlignment="1" applyProtection="1">
      <alignment vertical="top"/>
      <protection locked="0"/>
    </xf>
    <xf numFmtId="0" fontId="10" fillId="0" borderId="0" xfId="6" applyFont="1" applyAlignment="1" applyProtection="1">
      <alignment horizontal="center" vertical="top"/>
      <protection locked="0"/>
    </xf>
    <xf numFmtId="0" fontId="16" fillId="0" borderId="0" xfId="6" applyFont="1" applyAlignment="1" applyProtection="1">
      <alignment vertical="top"/>
      <protection locked="0"/>
    </xf>
    <xf numFmtId="0" fontId="50" fillId="0" borderId="0" xfId="6" applyFont="1" applyAlignment="1" applyProtection="1">
      <alignment vertical="top"/>
      <protection locked="0"/>
    </xf>
    <xf numFmtId="0" fontId="17" fillId="0" borderId="0" xfId="6" applyFont="1" applyAlignment="1" applyProtection="1">
      <alignment vertical="top"/>
      <protection locked="0"/>
    </xf>
    <xf numFmtId="0" fontId="15" fillId="0" borderId="0" xfId="6" applyFont="1" applyProtection="1">
      <protection locked="0"/>
    </xf>
    <xf numFmtId="0" fontId="16" fillId="0" borderId="1" xfId="6" applyFont="1" applyBorder="1" applyAlignment="1" applyProtection="1">
      <alignment horizontal="center" vertical="center" textRotation="90"/>
      <protection locked="0"/>
    </xf>
    <xf numFmtId="0" fontId="18" fillId="4" borderId="1" xfId="6" applyFont="1" applyFill="1" applyBorder="1" applyAlignment="1" applyProtection="1">
      <alignment horizontal="center" vertical="top" wrapText="1"/>
      <protection locked="0"/>
    </xf>
    <xf numFmtId="49" fontId="18" fillId="0" borderId="1" xfId="6" applyNumberFormat="1" applyFont="1" applyBorder="1" applyAlignment="1" applyProtection="1">
      <alignment horizontal="left" vertical="top" wrapText="1"/>
      <protection locked="0"/>
    </xf>
    <xf numFmtId="0" fontId="17" fillId="2" borderId="1" xfId="6" applyFont="1" applyFill="1" applyBorder="1" applyAlignment="1" applyProtection="1">
      <alignment horizontal="center" vertical="center"/>
      <protection locked="0"/>
    </xf>
    <xf numFmtId="165" fontId="17" fillId="0" borderId="1" xfId="6" applyNumberFormat="1" applyFont="1" applyBorder="1" applyAlignment="1">
      <alignment horizontal="center" vertical="top"/>
    </xf>
    <xf numFmtId="165" fontId="17" fillId="6" borderId="1" xfId="6" applyNumberFormat="1" applyFont="1" applyFill="1" applyBorder="1" applyAlignment="1">
      <alignment horizontal="center" vertical="center"/>
    </xf>
    <xf numFmtId="165" fontId="17" fillId="2" borderId="1" xfId="6" applyNumberFormat="1" applyFont="1" applyFill="1" applyBorder="1" applyAlignment="1">
      <alignment horizontal="center" vertical="center"/>
    </xf>
    <xf numFmtId="0" fontId="16" fillId="2" borderId="1" xfId="6" applyFont="1" applyFill="1" applyBorder="1" applyAlignment="1" applyProtection="1">
      <alignment horizontal="center" vertical="top"/>
      <protection locked="0"/>
    </xf>
    <xf numFmtId="165" fontId="17" fillId="2" borderId="1" xfId="6" applyNumberFormat="1" applyFont="1" applyFill="1" applyBorder="1" applyAlignment="1">
      <alignment horizontal="center" vertical="top"/>
    </xf>
    <xf numFmtId="0" fontId="16" fillId="0" borderId="1" xfId="6" applyFont="1" applyBorder="1" applyAlignment="1" applyProtection="1">
      <alignment horizontal="center" vertical="top"/>
      <protection locked="0"/>
    </xf>
    <xf numFmtId="0" fontId="16" fillId="0" borderId="0" xfId="6" applyFont="1" applyAlignment="1" applyProtection="1">
      <alignment horizontal="left" vertical="top"/>
      <protection locked="0"/>
    </xf>
    <xf numFmtId="0" fontId="11" fillId="6" borderId="1" xfId="6" applyFont="1" applyFill="1" applyBorder="1" applyAlignment="1" applyProtection="1">
      <alignment horizontal="center" vertical="center"/>
      <protection locked="0"/>
    </xf>
    <xf numFmtId="165" fontId="11" fillId="6" borderId="1" xfId="6" applyNumberFormat="1" applyFont="1" applyFill="1" applyBorder="1" applyAlignment="1">
      <alignment horizontal="center" vertical="top"/>
    </xf>
    <xf numFmtId="165" fontId="11" fillId="6" borderId="1" xfId="6" applyNumberFormat="1" applyFont="1" applyFill="1" applyBorder="1" applyAlignment="1">
      <alignment horizontal="center" vertical="center"/>
    </xf>
    <xf numFmtId="49" fontId="18" fillId="2" borderId="1" xfId="6" applyNumberFormat="1" applyFont="1" applyFill="1" applyBorder="1" applyAlignment="1" applyProtection="1">
      <alignment horizontal="left" vertical="top" wrapText="1"/>
      <protection locked="0"/>
    </xf>
    <xf numFmtId="0" fontId="16" fillId="2" borderId="1" xfId="6" applyFont="1" applyFill="1" applyBorder="1" applyAlignment="1" applyProtection="1">
      <alignment vertical="center" wrapText="1"/>
      <protection locked="0"/>
    </xf>
    <xf numFmtId="165" fontId="16" fillId="2" borderId="1" xfId="6" applyNumberFormat="1" applyFont="1" applyFill="1" applyBorder="1" applyAlignment="1">
      <alignment horizontal="center" vertical="top"/>
    </xf>
    <xf numFmtId="165" fontId="16" fillId="6" borderId="1" xfId="6" applyNumberFormat="1" applyFont="1" applyFill="1" applyBorder="1" applyAlignment="1">
      <alignment horizontal="center" vertical="top"/>
    </xf>
    <xf numFmtId="0" fontId="20" fillId="0" borderId="0" xfId="6" applyFont="1" applyAlignment="1" applyProtection="1">
      <alignment vertical="top"/>
      <protection locked="0"/>
    </xf>
    <xf numFmtId="1" fontId="16" fillId="0" borderId="0" xfId="6" applyNumberFormat="1" applyFont="1" applyAlignment="1" applyProtection="1">
      <alignment vertical="top"/>
      <protection locked="0"/>
    </xf>
    <xf numFmtId="165" fontId="50" fillId="0" borderId="0" xfId="6" applyNumberFormat="1" applyFont="1" applyAlignment="1" applyProtection="1">
      <alignment vertical="top"/>
      <protection locked="0"/>
    </xf>
    <xf numFmtId="165" fontId="16" fillId="0" borderId="0" xfId="6" applyNumberFormat="1" applyFont="1" applyAlignment="1" applyProtection="1">
      <alignment vertical="top"/>
      <protection locked="0"/>
    </xf>
    <xf numFmtId="1" fontId="49" fillId="0" borderId="0" xfId="6" applyNumberFormat="1" applyFont="1" applyAlignment="1" applyProtection="1">
      <alignment vertical="top"/>
      <protection locked="0"/>
    </xf>
    <xf numFmtId="165" fontId="49" fillId="0" borderId="0" xfId="6" applyNumberFormat="1" applyFont="1" applyAlignment="1" applyProtection="1">
      <alignment vertical="top"/>
      <protection locked="0"/>
    </xf>
    <xf numFmtId="0" fontId="49" fillId="0" borderId="0" xfId="6" applyFont="1" applyAlignment="1" applyProtection="1">
      <alignment vertical="top"/>
      <protection locked="0"/>
    </xf>
    <xf numFmtId="165" fontId="28" fillId="6" borderId="1" xfId="6" applyNumberFormat="1" applyFont="1" applyFill="1" applyBorder="1" applyAlignment="1">
      <alignment horizontal="center" vertical="top"/>
    </xf>
    <xf numFmtId="165" fontId="16" fillId="0" borderId="0" xfId="6" applyNumberFormat="1" applyFont="1" applyAlignment="1" applyProtection="1">
      <alignment horizontal="left" vertical="top"/>
      <protection locked="0"/>
    </xf>
    <xf numFmtId="0" fontId="10" fillId="0" borderId="0" xfId="6" applyFont="1" applyAlignment="1" applyProtection="1">
      <alignment vertical="center"/>
      <protection locked="0"/>
    </xf>
    <xf numFmtId="165" fontId="16" fillId="11" borderId="1" xfId="6" applyNumberFormat="1" applyFont="1" applyFill="1" applyBorder="1" applyAlignment="1">
      <alignment horizontal="center" vertical="top"/>
    </xf>
    <xf numFmtId="0" fontId="23" fillId="0" borderId="0" xfId="6" applyFont="1" applyAlignment="1" applyProtection="1">
      <alignment vertical="top"/>
      <protection locked="0"/>
    </xf>
    <xf numFmtId="165" fontId="19" fillId="2" borderId="1" xfId="6" applyNumberFormat="1" applyFont="1" applyFill="1" applyBorder="1" applyAlignment="1">
      <alignment horizontal="center" vertical="top"/>
    </xf>
    <xf numFmtId="165" fontId="17" fillId="11" borderId="1" xfId="6" applyNumberFormat="1" applyFont="1" applyFill="1" applyBorder="1" applyAlignment="1">
      <alignment horizontal="center" vertical="top"/>
    </xf>
    <xf numFmtId="2" fontId="16" fillId="0" borderId="1" xfId="6" applyNumberFormat="1" applyFont="1" applyBorder="1" applyAlignment="1" applyProtection="1">
      <alignment horizontal="center" vertical="top"/>
      <protection locked="0"/>
    </xf>
    <xf numFmtId="165" fontId="17" fillId="6" borderId="1" xfId="6" applyNumberFormat="1" applyFont="1" applyFill="1" applyBorder="1" applyAlignment="1">
      <alignment horizontal="center" vertical="top"/>
    </xf>
    <xf numFmtId="165" fontId="20" fillId="0" borderId="0" xfId="6" applyNumberFormat="1" applyFont="1" applyAlignment="1" applyProtection="1">
      <alignment vertical="top"/>
      <protection locked="0"/>
    </xf>
    <xf numFmtId="165" fontId="33" fillId="6" borderId="1" xfId="6" applyNumberFormat="1" applyFont="1" applyFill="1" applyBorder="1" applyAlignment="1">
      <alignment horizontal="center" vertical="top"/>
    </xf>
    <xf numFmtId="165" fontId="21" fillId="2" borderId="1" xfId="6" applyNumberFormat="1" applyFont="1" applyFill="1" applyBorder="1" applyAlignment="1">
      <alignment horizontal="center" vertical="top"/>
    </xf>
    <xf numFmtId="165" fontId="21" fillId="2" borderId="1" xfId="6" applyNumberFormat="1" applyFont="1" applyFill="1" applyBorder="1" applyAlignment="1">
      <alignment horizontal="center" vertical="center"/>
    </xf>
    <xf numFmtId="165" fontId="17" fillId="11" borderId="1" xfId="6" applyNumberFormat="1" applyFont="1" applyFill="1" applyBorder="1" applyAlignment="1">
      <alignment horizontal="center" vertical="center"/>
    </xf>
    <xf numFmtId="165" fontId="28" fillId="6" borderId="1" xfId="6" applyNumberFormat="1" applyFont="1" applyFill="1" applyBorder="1" applyAlignment="1">
      <alignment horizontal="center" vertical="center"/>
    </xf>
    <xf numFmtId="165" fontId="11" fillId="11" borderId="1" xfId="6" applyNumberFormat="1" applyFont="1" applyFill="1" applyBorder="1" applyAlignment="1">
      <alignment horizontal="center" vertical="center"/>
    </xf>
    <xf numFmtId="165" fontId="17" fillId="12" borderId="1" xfId="6" applyNumberFormat="1" applyFont="1" applyFill="1" applyBorder="1" applyAlignment="1">
      <alignment horizontal="center" vertical="top"/>
    </xf>
    <xf numFmtId="0" fontId="22" fillId="0" borderId="0" xfId="6" applyFont="1" applyAlignment="1" applyProtection="1">
      <alignment vertical="top" wrapText="1"/>
      <protection locked="0"/>
    </xf>
    <xf numFmtId="165" fontId="17" fillId="12" borderId="1" xfId="6" applyNumberFormat="1" applyFont="1" applyFill="1" applyBorder="1" applyAlignment="1" applyProtection="1">
      <alignment horizontal="center" vertical="top"/>
      <protection locked="0"/>
    </xf>
    <xf numFmtId="165" fontId="17" fillId="11" borderId="1" xfId="6" applyNumberFormat="1" applyFont="1" applyFill="1" applyBorder="1" applyAlignment="1" applyProtection="1">
      <alignment horizontal="center" vertical="top"/>
      <protection locked="0"/>
    </xf>
    <xf numFmtId="0" fontId="16" fillId="12" borderId="1" xfId="6" applyFont="1" applyFill="1" applyBorder="1" applyAlignment="1" applyProtection="1">
      <alignment vertical="top"/>
      <protection locked="0"/>
    </xf>
    <xf numFmtId="165" fontId="19" fillId="11" borderId="1" xfId="6" applyNumberFormat="1" applyFont="1" applyFill="1" applyBorder="1" applyAlignment="1" applyProtection="1">
      <alignment horizontal="center" vertical="top"/>
      <protection locked="0"/>
    </xf>
    <xf numFmtId="0" fontId="17" fillId="0" borderId="1" xfId="6" applyFont="1" applyBorder="1" applyAlignment="1" applyProtection="1">
      <alignment vertical="top" wrapText="1"/>
      <protection locked="0"/>
    </xf>
    <xf numFmtId="165" fontId="11" fillId="11" borderId="1" xfId="6" applyNumberFormat="1" applyFont="1" applyFill="1" applyBorder="1" applyAlignment="1">
      <alignment horizontal="center" vertical="top"/>
    </xf>
    <xf numFmtId="165" fontId="19" fillId="0" borderId="1" xfId="6" applyNumberFormat="1" applyFont="1" applyBorder="1" applyAlignment="1">
      <alignment horizontal="center" vertical="top"/>
    </xf>
    <xf numFmtId="165" fontId="17" fillId="0" borderId="1" xfId="2" applyNumberFormat="1" applyFont="1" applyBorder="1" applyAlignment="1">
      <alignment vertical="top"/>
    </xf>
    <xf numFmtId="49" fontId="11" fillId="3" borderId="1" xfId="6" applyNumberFormat="1" applyFont="1" applyFill="1" applyBorder="1" applyAlignment="1" applyProtection="1">
      <alignment horizontal="center" vertical="top" wrapText="1"/>
      <protection locked="0"/>
    </xf>
    <xf numFmtId="165" fontId="18" fillId="3" borderId="1" xfId="6" applyNumberFormat="1" applyFont="1" applyFill="1" applyBorder="1" applyAlignment="1">
      <alignment horizontal="center" vertical="top"/>
    </xf>
    <xf numFmtId="0" fontId="16" fillId="3" borderId="1" xfId="6" applyFont="1" applyFill="1" applyBorder="1" applyAlignment="1" applyProtection="1">
      <alignment vertical="top"/>
      <protection locked="0"/>
    </xf>
    <xf numFmtId="0" fontId="18" fillId="3" borderId="1" xfId="6" applyFont="1" applyFill="1" applyBorder="1" applyAlignment="1" applyProtection="1">
      <alignment horizontal="left" vertical="top"/>
      <protection locked="0"/>
    </xf>
    <xf numFmtId="49" fontId="18" fillId="0" borderId="0" xfId="6" applyNumberFormat="1" applyFont="1" applyAlignment="1" applyProtection="1">
      <alignment horizontal="center" vertical="top"/>
      <protection locked="0"/>
    </xf>
    <xf numFmtId="49" fontId="18" fillId="0" borderId="0" xfId="6" applyNumberFormat="1" applyFont="1" applyAlignment="1" applyProtection="1">
      <alignment horizontal="right" vertical="top"/>
      <protection locked="0"/>
    </xf>
    <xf numFmtId="49" fontId="11" fillId="0" borderId="0" xfId="6" applyNumberFormat="1" applyFont="1" applyAlignment="1" applyProtection="1">
      <alignment horizontal="right" vertical="top"/>
      <protection locked="0"/>
    </xf>
    <xf numFmtId="165" fontId="18" fillId="0" borderId="0" xfId="6" applyNumberFormat="1" applyFont="1" applyAlignment="1" applyProtection="1">
      <alignment horizontal="center" vertical="center"/>
      <protection locked="0"/>
    </xf>
    <xf numFmtId="0" fontId="18" fillId="0" borderId="0" xfId="6" applyFont="1" applyAlignment="1" applyProtection="1">
      <alignment horizontal="left" vertical="top"/>
      <protection locked="0"/>
    </xf>
    <xf numFmtId="49" fontId="17" fillId="0" borderId="0" xfId="2" applyNumberFormat="1" applyFont="1" applyAlignment="1" applyProtection="1">
      <alignment horizontal="right" vertical="top"/>
      <protection locked="0"/>
    </xf>
    <xf numFmtId="49" fontId="17" fillId="0" borderId="0" xfId="2" applyNumberFormat="1" applyFont="1" applyAlignment="1" applyProtection="1">
      <alignment horizontal="left" vertical="top"/>
      <protection locked="0"/>
    </xf>
    <xf numFmtId="49" fontId="17" fillId="0" borderId="0" xfId="2" applyNumberFormat="1" applyFont="1" applyAlignment="1" applyProtection="1">
      <alignment horizontal="center" vertical="center"/>
      <protection locked="0"/>
    </xf>
    <xf numFmtId="165" fontId="11" fillId="0" borderId="0" xfId="2" applyNumberFormat="1" applyFont="1" applyAlignment="1" applyProtection="1">
      <alignment horizontal="center" vertical="top"/>
      <protection locked="0"/>
    </xf>
    <xf numFmtId="165" fontId="11" fillId="0" borderId="0" xfId="2" applyNumberFormat="1" applyFont="1" applyAlignment="1" applyProtection="1">
      <alignment horizontal="right" vertical="top"/>
      <protection locked="0"/>
    </xf>
    <xf numFmtId="0" fontId="17" fillId="0" borderId="0" xfId="2" applyFont="1" applyAlignment="1" applyProtection="1">
      <alignment vertical="top"/>
      <protection locked="0"/>
    </xf>
    <xf numFmtId="0" fontId="10" fillId="0" borderId="0" xfId="6" applyFont="1" applyAlignment="1" applyProtection="1">
      <alignment vertical="top" wrapText="1"/>
      <protection locked="0"/>
    </xf>
    <xf numFmtId="0" fontId="53" fillId="0" borderId="0" xfId="6" applyFont="1" applyAlignment="1" applyProtection="1">
      <alignment vertical="top"/>
      <protection locked="0"/>
    </xf>
    <xf numFmtId="0" fontId="10" fillId="0" borderId="5" xfId="6" applyFont="1" applyBorder="1" applyAlignment="1" applyProtection="1">
      <alignment vertical="top"/>
      <protection locked="0"/>
    </xf>
    <xf numFmtId="0" fontId="10" fillId="0" borderId="5" xfId="6" applyFont="1" applyBorder="1" applyAlignment="1" applyProtection="1">
      <alignment horizontal="center" vertical="top"/>
      <protection locked="0"/>
    </xf>
    <xf numFmtId="0" fontId="12" fillId="0" borderId="0" xfId="2" applyFont="1" applyAlignment="1">
      <alignment horizontal="center" vertical="top" wrapText="1"/>
    </xf>
    <xf numFmtId="0" fontId="14" fillId="0" borderId="0" xfId="2" applyAlignment="1">
      <alignment horizontal="center"/>
    </xf>
    <xf numFmtId="0" fontId="11" fillId="0" borderId="0" xfId="2" applyFont="1" applyAlignment="1">
      <alignment horizontal="center" vertical="top" wrapText="1"/>
    </xf>
    <xf numFmtId="0" fontId="17" fillId="0" borderId="0" xfId="2" applyFont="1"/>
    <xf numFmtId="165" fontId="11" fillId="0" borderId="0" xfId="2" applyNumberFormat="1" applyFont="1" applyAlignment="1">
      <alignment vertical="center"/>
    </xf>
    <xf numFmtId="0" fontId="54" fillId="0" borderId="0" xfId="2" applyFont="1" applyAlignment="1">
      <alignment vertical="top"/>
    </xf>
    <xf numFmtId="0" fontId="44" fillId="0" borderId="0" xfId="2" applyFont="1" applyAlignment="1">
      <alignment horizontal="left" vertical="top"/>
    </xf>
    <xf numFmtId="0" fontId="17" fillId="0" borderId="0" xfId="2" applyFont="1" applyAlignment="1">
      <alignment vertical="top"/>
    </xf>
    <xf numFmtId="0" fontId="17" fillId="0" borderId="0" xfId="2" applyFont="1" applyAlignment="1">
      <alignment horizontal="center" vertical="top"/>
    </xf>
    <xf numFmtId="0" fontId="44" fillId="0" borderId="1" xfId="2" applyFont="1" applyBorder="1" applyAlignment="1">
      <alignment horizontal="center" vertical="center" textRotation="90"/>
    </xf>
    <xf numFmtId="49" fontId="11" fillId="4" borderId="1" xfId="2" applyNumberFormat="1" applyFont="1" applyFill="1" applyBorder="1" applyAlignment="1">
      <alignment horizontal="center" vertical="top" wrapText="1"/>
    </xf>
    <xf numFmtId="49" fontId="11" fillId="4" borderId="1" xfId="2" applyNumberFormat="1" applyFont="1" applyFill="1" applyBorder="1" applyAlignment="1">
      <alignment horizontal="center" vertical="top"/>
    </xf>
    <xf numFmtId="166" fontId="17" fillId="0" borderId="1" xfId="2" applyNumberFormat="1" applyFont="1" applyBorder="1" applyAlignment="1">
      <alignment horizontal="center" vertical="top"/>
    </xf>
    <xf numFmtId="166" fontId="56" fillId="0" borderId="1" xfId="2" applyNumberFormat="1" applyFont="1" applyBorder="1" applyAlignment="1">
      <alignment horizontal="center" vertical="top"/>
    </xf>
    <xf numFmtId="166" fontId="17" fillId="11" borderId="1" xfId="2" applyNumberFormat="1" applyFont="1" applyFill="1" applyBorder="1" applyAlignment="1">
      <alignment horizontal="center" vertical="top"/>
    </xf>
    <xf numFmtId="166" fontId="17" fillId="9" borderId="1" xfId="2" applyNumberFormat="1" applyFont="1" applyFill="1" applyBorder="1" applyAlignment="1">
      <alignment horizontal="center" vertical="top"/>
    </xf>
    <xf numFmtId="166" fontId="56" fillId="6" borderId="1" xfId="2" applyNumberFormat="1" applyFont="1" applyFill="1" applyBorder="1" applyAlignment="1">
      <alignment horizontal="center" vertical="top"/>
    </xf>
    <xf numFmtId="166" fontId="11" fillId="6" borderId="1" xfId="2" applyNumberFormat="1" applyFont="1" applyFill="1" applyBorder="1" applyAlignment="1">
      <alignment horizontal="center" vertical="top"/>
    </xf>
    <xf numFmtId="166" fontId="57" fillId="6" borderId="1" xfId="2" applyNumberFormat="1" applyFont="1" applyFill="1" applyBorder="1" applyAlignment="1">
      <alignment horizontal="center" vertical="top"/>
    </xf>
    <xf numFmtId="166" fontId="19" fillId="0" borderId="1" xfId="2" applyNumberFormat="1" applyFont="1" applyBorder="1" applyAlignment="1">
      <alignment horizontal="center" vertical="top"/>
    </xf>
    <xf numFmtId="166" fontId="56" fillId="11" borderId="1" xfId="2" applyNumberFormat="1" applyFont="1" applyFill="1" applyBorder="1" applyAlignment="1">
      <alignment horizontal="center" vertical="top"/>
    </xf>
    <xf numFmtId="166" fontId="56" fillId="2" borderId="1" xfId="2" applyNumberFormat="1" applyFont="1" applyFill="1" applyBorder="1" applyAlignment="1">
      <alignment horizontal="center" vertical="top"/>
    </xf>
    <xf numFmtId="0" fontId="43" fillId="0" borderId="0" xfId="2" applyFont="1" applyAlignment="1">
      <alignment vertical="top"/>
    </xf>
    <xf numFmtId="166" fontId="56" fillId="9" borderId="1" xfId="2" applyNumberFormat="1" applyFont="1" applyFill="1" applyBorder="1" applyAlignment="1">
      <alignment horizontal="center" vertical="top"/>
    </xf>
    <xf numFmtId="166" fontId="19" fillId="11" borderId="1" xfId="2" applyNumberFormat="1" applyFont="1" applyFill="1" applyBorder="1" applyAlignment="1">
      <alignment horizontal="center" vertical="top"/>
    </xf>
    <xf numFmtId="166" fontId="17" fillId="2" borderId="1" xfId="2" applyNumberFormat="1" applyFont="1" applyFill="1" applyBorder="1" applyAlignment="1">
      <alignment horizontal="center" vertical="top"/>
    </xf>
    <xf numFmtId="166" fontId="19" fillId="6" borderId="1" xfId="2" applyNumberFormat="1" applyFont="1" applyFill="1" applyBorder="1" applyAlignment="1">
      <alignment horizontal="center" vertical="top"/>
    </xf>
    <xf numFmtId="166" fontId="33" fillId="6" borderId="1" xfId="2" applyNumberFormat="1" applyFont="1" applyFill="1" applyBorder="1" applyAlignment="1">
      <alignment horizontal="center" vertical="top"/>
    </xf>
    <xf numFmtId="0" fontId="17" fillId="0" borderId="1" xfId="2" applyFont="1" applyBorder="1" applyAlignment="1">
      <alignment horizontal="left" vertical="top" wrapText="1"/>
    </xf>
    <xf numFmtId="166" fontId="19" fillId="9" borderId="1" xfId="2" applyNumberFormat="1" applyFont="1" applyFill="1" applyBorder="1" applyAlignment="1">
      <alignment horizontal="center" vertical="top"/>
    </xf>
    <xf numFmtId="0" fontId="56" fillId="2" borderId="1" xfId="2" applyFont="1" applyFill="1" applyBorder="1" applyAlignment="1">
      <alignment vertical="top" wrapText="1"/>
    </xf>
    <xf numFmtId="0" fontId="17" fillId="0" borderId="1" xfId="2" applyFont="1" applyBorder="1" applyAlignment="1">
      <alignment vertical="top" wrapText="1"/>
    </xf>
    <xf numFmtId="0" fontId="19" fillId="0" borderId="1" xfId="2" applyFont="1" applyBorder="1" applyAlignment="1">
      <alignment horizontal="center" vertical="top" wrapText="1"/>
    </xf>
    <xf numFmtId="49" fontId="19" fillId="0" borderId="1" xfId="2" applyNumberFormat="1" applyFont="1" applyBorder="1" applyAlignment="1">
      <alignment horizontal="center" vertical="top" wrapText="1"/>
    </xf>
    <xf numFmtId="0" fontId="21" fillId="0" borderId="1" xfId="2" applyFont="1" applyBorder="1" applyAlignment="1">
      <alignment vertical="top" wrapText="1"/>
    </xf>
    <xf numFmtId="0" fontId="23" fillId="0" borderId="0" xfId="2" applyFont="1" applyAlignment="1">
      <alignment vertical="top"/>
    </xf>
    <xf numFmtId="166" fontId="17" fillId="9" borderId="1" xfId="2" applyNumberFormat="1" applyFont="1" applyFill="1" applyBorder="1" applyAlignment="1">
      <alignment horizontal="center" vertical="top" wrapText="1"/>
    </xf>
    <xf numFmtId="166" fontId="17" fillId="0" borderId="1" xfId="2" applyNumberFormat="1" applyFont="1" applyBorder="1" applyAlignment="1">
      <alignment horizontal="center" vertical="top" wrapText="1"/>
    </xf>
    <xf numFmtId="0" fontId="17" fillId="9" borderId="1" xfId="2" applyFont="1" applyFill="1" applyBorder="1" applyAlignment="1">
      <alignment horizontal="left" vertical="top" wrapText="1"/>
    </xf>
    <xf numFmtId="49" fontId="17" fillId="0" borderId="1" xfId="2" applyNumberFormat="1" applyFont="1" applyBorder="1" applyAlignment="1">
      <alignment horizontal="center" vertical="top" wrapText="1"/>
    </xf>
    <xf numFmtId="0" fontId="17" fillId="2" borderId="1" xfId="2" applyFont="1" applyFill="1" applyBorder="1" applyAlignment="1">
      <alignment horizontal="left" vertical="top" wrapText="1"/>
    </xf>
    <xf numFmtId="0" fontId="10" fillId="0" borderId="7" xfId="2" applyFont="1" applyBorder="1" applyAlignment="1">
      <alignment vertical="top"/>
    </xf>
    <xf numFmtId="49" fontId="17" fillId="0" borderId="1" xfId="5" applyNumberFormat="1" applyFont="1" applyBorder="1" applyAlignment="1">
      <alignment horizontal="center" vertical="top"/>
    </xf>
    <xf numFmtId="49" fontId="11" fillId="4" borderId="1" xfId="2" applyNumberFormat="1" applyFont="1" applyFill="1" applyBorder="1" applyAlignment="1">
      <alignment horizontal="center" vertical="center"/>
    </xf>
    <xf numFmtId="49" fontId="11" fillId="3" borderId="1" xfId="2" applyNumberFormat="1" applyFont="1" applyFill="1" applyBorder="1" applyAlignment="1">
      <alignment horizontal="center" vertical="top"/>
    </xf>
    <xf numFmtId="166" fontId="11" fillId="3" borderId="1" xfId="2" applyNumberFormat="1" applyFont="1" applyFill="1" applyBorder="1" applyAlignment="1">
      <alignment horizontal="center" vertical="top"/>
    </xf>
    <xf numFmtId="49" fontId="18" fillId="0" borderId="0" xfId="2" applyNumberFormat="1" applyFont="1" applyAlignment="1">
      <alignment horizontal="center" vertical="center"/>
    </xf>
    <xf numFmtId="49" fontId="18" fillId="0" borderId="0" xfId="2" applyNumberFormat="1" applyFont="1" applyAlignment="1">
      <alignment horizontal="center" vertical="top"/>
    </xf>
    <xf numFmtId="49" fontId="18" fillId="0" borderId="0" xfId="2" applyNumberFormat="1" applyFont="1" applyAlignment="1">
      <alignment horizontal="right" vertical="center"/>
    </xf>
    <xf numFmtId="166" fontId="18" fillId="0" borderId="0" xfId="2" applyNumberFormat="1" applyFont="1" applyAlignment="1">
      <alignment horizontal="center" vertical="top"/>
    </xf>
    <xf numFmtId="0" fontId="24" fillId="0" borderId="0" xfId="2" applyFont="1" applyAlignment="1">
      <alignment horizontal="left" vertical="center" wrapText="1"/>
    </xf>
    <xf numFmtId="0" fontId="14" fillId="0" borderId="0" xfId="2" applyAlignment="1">
      <alignment vertical="center"/>
    </xf>
    <xf numFmtId="0" fontId="16" fillId="0" borderId="0" xfId="2" applyFont="1" applyAlignment="1">
      <alignment horizontal="left" vertical="top" wrapText="1"/>
    </xf>
    <xf numFmtId="0" fontId="10" fillId="0" borderId="0" xfId="2" applyFont="1" applyAlignment="1">
      <alignment vertical="top" wrapText="1"/>
    </xf>
    <xf numFmtId="49" fontId="16" fillId="0" borderId="0" xfId="2" applyNumberFormat="1" applyFont="1" applyAlignment="1">
      <alignment horizontal="right" vertical="top"/>
    </xf>
    <xf numFmtId="165" fontId="18" fillId="0" borderId="0" xfId="2" applyNumberFormat="1" applyFont="1" applyAlignment="1">
      <alignment horizontal="center" vertical="top"/>
    </xf>
    <xf numFmtId="0" fontId="53" fillId="0" borderId="0" xfId="2" applyFont="1" applyAlignment="1">
      <alignment vertical="top"/>
    </xf>
    <xf numFmtId="0" fontId="11" fillId="0" borderId="0" xfId="2" applyFont="1" applyAlignment="1">
      <alignment vertical="top" wrapText="1"/>
    </xf>
    <xf numFmtId="0" fontId="16" fillId="0" borderId="0" xfId="2" applyFont="1" applyAlignment="1">
      <alignment horizontal="center" vertical="top"/>
    </xf>
    <xf numFmtId="0" fontId="18" fillId="0" borderId="0" xfId="2" applyFont="1" applyAlignment="1">
      <alignment vertical="center" wrapText="1"/>
    </xf>
    <xf numFmtId="165" fontId="58" fillId="0" borderId="0" xfId="2" applyNumberFormat="1" applyFont="1" applyAlignment="1">
      <alignment vertical="top" wrapText="1"/>
    </xf>
    <xf numFmtId="165" fontId="59" fillId="0" borderId="0" xfId="2" applyNumberFormat="1" applyFont="1" applyAlignment="1">
      <alignment vertical="top" wrapText="1"/>
    </xf>
    <xf numFmtId="49" fontId="16" fillId="0" borderId="0" xfId="2" applyNumberFormat="1" applyFont="1" applyAlignment="1">
      <alignment vertical="top"/>
    </xf>
    <xf numFmtId="0" fontId="24" fillId="0" borderId="0" xfId="2" applyFont="1" applyAlignment="1">
      <alignment vertical="top" wrapText="1"/>
    </xf>
    <xf numFmtId="0" fontId="24" fillId="0" borderId="0" xfId="2" applyFont="1"/>
    <xf numFmtId="0" fontId="17" fillId="0" borderId="5" xfId="2" applyFont="1" applyBorder="1" applyAlignment="1">
      <alignment vertical="top" wrapText="1"/>
    </xf>
    <xf numFmtId="165" fontId="58" fillId="0" borderId="0" xfId="2" applyNumberFormat="1" applyFont="1" applyAlignment="1">
      <alignment horizontal="center" vertical="top" wrapText="1"/>
    </xf>
    <xf numFmtId="0" fontId="24" fillId="0" borderId="0" xfId="2" applyFont="1" applyAlignment="1">
      <alignment vertical="top"/>
    </xf>
    <xf numFmtId="165" fontId="59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/>
    </xf>
    <xf numFmtId="0" fontId="15" fillId="0" borderId="0" xfId="2" applyFont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right" vertical="top"/>
    </xf>
    <xf numFmtId="0" fontId="17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7" fillId="0" borderId="0" xfId="0" applyFont="1" applyAlignment="1">
      <alignment horizontal="center" vertical="top"/>
    </xf>
    <xf numFmtId="0" fontId="17" fillId="0" borderId="1" xfId="0" applyFont="1" applyBorder="1" applyAlignment="1">
      <alignment horizontal="center" vertical="center" textRotation="90"/>
    </xf>
    <xf numFmtId="49" fontId="11" fillId="4" borderId="1" xfId="0" applyNumberFormat="1" applyFont="1" applyFill="1" applyBorder="1" applyAlignment="1">
      <alignment horizontal="center" vertical="top" wrapText="1"/>
    </xf>
    <xf numFmtId="49" fontId="11" fillId="4" borderId="1" xfId="0" applyNumberFormat="1" applyFont="1" applyFill="1" applyBorder="1" applyAlignment="1">
      <alignment horizontal="center" vertical="top"/>
    </xf>
    <xf numFmtId="49" fontId="11" fillId="5" borderId="1" xfId="0" applyNumberFormat="1" applyFont="1" applyFill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165" fontId="17" fillId="0" borderId="1" xfId="0" applyNumberFormat="1" applyFont="1" applyBorder="1" applyAlignment="1">
      <alignment horizontal="center" vertical="center"/>
    </xf>
    <xf numFmtId="165" fontId="17" fillId="6" borderId="1" xfId="0" applyNumberFormat="1" applyFont="1" applyFill="1" applyBorder="1" applyAlignment="1">
      <alignment horizontal="center" vertical="center"/>
    </xf>
    <xf numFmtId="165" fontId="17" fillId="2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top" wrapText="1"/>
    </xf>
    <xf numFmtId="165" fontId="17" fillId="0" borderId="0" xfId="0" applyNumberFormat="1" applyFont="1" applyAlignment="1">
      <alignment vertical="top"/>
    </xf>
    <xf numFmtId="0" fontId="10" fillId="0" borderId="0" xfId="0" applyFont="1" applyAlignment="1">
      <alignment horizontal="left" vertical="top"/>
    </xf>
    <xf numFmtId="165" fontId="18" fillId="6" borderId="1" xfId="0" applyNumberFormat="1" applyFont="1" applyFill="1" applyBorder="1" applyAlignment="1">
      <alignment horizontal="center" vertical="top" wrapText="1"/>
    </xf>
    <xf numFmtId="165" fontId="11" fillId="6" borderId="1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top"/>
    </xf>
    <xf numFmtId="165" fontId="17" fillId="6" borderId="1" xfId="0" applyNumberFormat="1" applyFont="1" applyFill="1" applyBorder="1" applyAlignment="1">
      <alignment horizontal="center" vertical="top"/>
    </xf>
    <xf numFmtId="165" fontId="17" fillId="2" borderId="1" xfId="0" applyNumberFormat="1" applyFont="1" applyFill="1" applyBorder="1" applyAlignment="1">
      <alignment horizontal="center" vertical="top"/>
    </xf>
    <xf numFmtId="165" fontId="22" fillId="6" borderId="1" xfId="0" applyNumberFormat="1" applyFont="1" applyFill="1" applyBorder="1" applyAlignment="1">
      <alignment horizontal="center" vertical="top"/>
    </xf>
    <xf numFmtId="165" fontId="22" fillId="2" borderId="1" xfId="0" applyNumberFormat="1" applyFont="1" applyFill="1" applyBorder="1" applyAlignment="1">
      <alignment horizontal="center" vertical="top"/>
    </xf>
    <xf numFmtId="0" fontId="11" fillId="6" borderId="1" xfId="0" applyFont="1" applyFill="1" applyBorder="1" applyAlignment="1">
      <alignment horizontal="center" vertical="top"/>
    </xf>
    <xf numFmtId="165" fontId="11" fillId="6" borderId="1" xfId="0" applyNumberFormat="1" applyFont="1" applyFill="1" applyBorder="1" applyAlignment="1">
      <alignment horizontal="center" vertical="top"/>
    </xf>
    <xf numFmtId="0" fontId="17" fillId="0" borderId="2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/>
    </xf>
    <xf numFmtId="165" fontId="22" fillId="0" borderId="1" xfId="0" applyNumberFormat="1" applyFont="1" applyBorder="1" applyAlignment="1">
      <alignment horizontal="center" vertical="top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 wrapText="1"/>
    </xf>
    <xf numFmtId="0" fontId="17" fillId="9" borderId="1" xfId="0" applyFont="1" applyFill="1" applyBorder="1" applyAlignment="1">
      <alignment horizontal="center" vertical="top"/>
    </xf>
    <xf numFmtId="165" fontId="22" fillId="9" borderId="1" xfId="0" applyNumberFormat="1" applyFont="1" applyFill="1" applyBorder="1" applyAlignment="1">
      <alignment horizontal="center" vertical="top"/>
    </xf>
    <xf numFmtId="165" fontId="22" fillId="2" borderId="1" xfId="0" applyNumberFormat="1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top"/>
    </xf>
    <xf numFmtId="165" fontId="17" fillId="9" borderId="1" xfId="0" applyNumberFormat="1" applyFont="1" applyFill="1" applyBorder="1" applyAlignment="1">
      <alignment horizontal="center" vertical="top"/>
    </xf>
    <xf numFmtId="165" fontId="19" fillId="0" borderId="1" xfId="0" applyNumberFormat="1" applyFont="1" applyBorder="1" applyAlignment="1">
      <alignment horizontal="center" vertical="top"/>
    </xf>
    <xf numFmtId="165" fontId="33" fillId="6" borderId="1" xfId="0" applyNumberFormat="1" applyFont="1" applyFill="1" applyBorder="1" applyAlignment="1">
      <alignment horizontal="center" vertical="top"/>
    </xf>
    <xf numFmtId="0" fontId="60" fillId="0" borderId="0" xfId="0" applyFont="1" applyAlignment="1">
      <alignment vertical="top"/>
    </xf>
    <xf numFmtId="165" fontId="11" fillId="0" borderId="1" xfId="0" applyNumberFormat="1" applyFont="1" applyBorder="1" applyAlignment="1">
      <alignment horizontal="center" vertical="top"/>
    </xf>
    <xf numFmtId="49" fontId="11" fillId="8" borderId="1" xfId="0" applyNumberFormat="1" applyFont="1" applyFill="1" applyBorder="1" applyAlignment="1">
      <alignment horizontal="center" vertical="top"/>
    </xf>
    <xf numFmtId="0" fontId="17" fillId="9" borderId="1" xfId="0" applyFont="1" applyFill="1" applyBorder="1" applyAlignment="1">
      <alignment horizontal="left" vertical="top" wrapText="1"/>
    </xf>
    <xf numFmtId="165" fontId="19" fillId="9" borderId="1" xfId="0" applyNumberFormat="1" applyFont="1" applyFill="1" applyBorder="1" applyAlignment="1">
      <alignment horizontal="center" vertical="top"/>
    </xf>
    <xf numFmtId="165" fontId="19" fillId="6" borderId="1" xfId="0" applyNumberFormat="1" applyFont="1" applyFill="1" applyBorder="1" applyAlignment="1">
      <alignment horizontal="center" vertical="top"/>
    </xf>
    <xf numFmtId="165" fontId="17" fillId="6" borderId="1" xfId="0" applyNumberFormat="1" applyFont="1" applyFill="1" applyBorder="1" applyAlignment="1">
      <alignment horizontal="center" vertical="top" wrapText="1"/>
    </xf>
    <xf numFmtId="165" fontId="22" fillId="6" borderId="1" xfId="0" applyNumberFormat="1" applyFont="1" applyFill="1" applyBorder="1" applyAlignment="1">
      <alignment horizontal="center" vertical="top" wrapText="1"/>
    </xf>
    <xf numFmtId="165" fontId="17" fillId="9" borderId="1" xfId="0" applyNumberFormat="1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/>
    </xf>
    <xf numFmtId="165" fontId="19" fillId="6" borderId="1" xfId="0" applyNumberFormat="1" applyFont="1" applyFill="1" applyBorder="1" applyAlignment="1">
      <alignment horizontal="center" vertical="top" wrapText="1"/>
    </xf>
    <xf numFmtId="165" fontId="17" fillId="2" borderId="1" xfId="0" applyNumberFormat="1" applyFont="1" applyFill="1" applyBorder="1" applyAlignment="1">
      <alignment horizontal="center" vertical="top" wrapText="1"/>
    </xf>
    <xf numFmtId="0" fontId="17" fillId="0" borderId="1" xfId="8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9" fillId="9" borderId="1" xfId="0" applyFont="1" applyFill="1" applyBorder="1" applyAlignment="1">
      <alignment horizontal="center" vertical="top"/>
    </xf>
    <xf numFmtId="49" fontId="11" fillId="7" borderId="1" xfId="0" applyNumberFormat="1" applyFont="1" applyFill="1" applyBorder="1" applyAlignment="1">
      <alignment horizontal="center" vertical="top"/>
    </xf>
    <xf numFmtId="0" fontId="53" fillId="0" borderId="0" xfId="0" applyFont="1" applyAlignment="1">
      <alignment vertical="top"/>
    </xf>
    <xf numFmtId="0" fontId="45" fillId="0" borderId="0" xfId="0" applyFont="1" applyAlignment="1">
      <alignment vertical="top"/>
    </xf>
    <xf numFmtId="0" fontId="45" fillId="9" borderId="0" xfId="0" applyFont="1" applyFill="1" applyAlignment="1">
      <alignment vertical="top"/>
    </xf>
    <xf numFmtId="49" fontId="11" fillId="3" borderId="1" xfId="0" applyNumberFormat="1" applyFont="1" applyFill="1" applyBorder="1" applyAlignment="1">
      <alignment horizontal="center" vertical="top"/>
    </xf>
    <xf numFmtId="165" fontId="11" fillId="3" borderId="1" xfId="0" applyNumberFormat="1" applyFont="1" applyFill="1" applyBorder="1" applyAlignment="1">
      <alignment horizontal="center" vertical="top"/>
    </xf>
    <xf numFmtId="0" fontId="17" fillId="3" borderId="1" xfId="0" applyFont="1" applyFill="1" applyBorder="1" applyAlignment="1">
      <alignment horizontal="center" vertical="top"/>
    </xf>
    <xf numFmtId="0" fontId="45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2" fillId="0" borderId="0" xfId="0" applyFont="1" applyAlignment="1">
      <alignment horizontal="center" vertical="top"/>
    </xf>
    <xf numFmtId="49" fontId="12" fillId="0" borderId="0" xfId="0" applyNumberFormat="1" applyFont="1" applyAlignment="1">
      <alignment vertical="top"/>
    </xf>
    <xf numFmtId="49" fontId="12" fillId="0" borderId="0" xfId="0" applyNumberFormat="1" applyFont="1" applyAlignment="1">
      <alignment horizontal="right" vertical="top"/>
    </xf>
    <xf numFmtId="49" fontId="13" fillId="0" borderId="0" xfId="0" applyNumberFormat="1" applyFont="1" applyAlignment="1">
      <alignment horizontal="right" vertical="top"/>
    </xf>
    <xf numFmtId="165" fontId="13" fillId="0" borderId="0" xfId="0" applyNumberFormat="1" applyFont="1" applyAlignment="1">
      <alignment horizontal="center" vertical="top"/>
    </xf>
    <xf numFmtId="49" fontId="17" fillId="0" borderId="0" xfId="0" applyNumberFormat="1" applyFont="1" applyAlignment="1">
      <alignment vertical="top" wrapText="1"/>
    </xf>
    <xf numFmtId="165" fontId="16" fillId="0" borderId="0" xfId="2" applyNumberFormat="1" applyFont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5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165" fontId="10" fillId="0" borderId="0" xfId="2" applyNumberFormat="1" applyFont="1" applyAlignment="1">
      <alignment vertical="center"/>
    </xf>
    <xf numFmtId="165" fontId="10" fillId="0" borderId="0" xfId="2" applyNumberFormat="1" applyFont="1" applyAlignment="1">
      <alignment horizontal="center" vertical="top"/>
    </xf>
    <xf numFmtId="165" fontId="32" fillId="0" borderId="0" xfId="2" applyNumberFormat="1" applyFont="1" applyAlignment="1">
      <alignment vertical="top"/>
    </xf>
    <xf numFmtId="165" fontId="53" fillId="0" borderId="0" xfId="2" applyNumberFormat="1" applyFont="1" applyAlignment="1">
      <alignment vertical="top"/>
    </xf>
    <xf numFmtId="165" fontId="18" fillId="0" borderId="0" xfId="2" applyNumberFormat="1" applyFont="1" applyAlignment="1">
      <alignment horizontal="center"/>
    </xf>
    <xf numFmtId="165" fontId="49" fillId="0" borderId="0" xfId="2" applyNumberFormat="1" applyFont="1" applyAlignment="1">
      <alignment vertical="center"/>
    </xf>
    <xf numFmtId="165" fontId="62" fillId="0" borderId="0" xfId="2" applyNumberFormat="1" applyFont="1" applyAlignment="1">
      <alignment vertical="center"/>
    </xf>
    <xf numFmtId="165" fontId="10" fillId="0" borderId="0" xfId="2" applyNumberFormat="1" applyFont="1" applyAlignment="1">
      <alignment horizontal="right" vertical="top"/>
    </xf>
    <xf numFmtId="165" fontId="49" fillId="0" borderId="0" xfId="2" applyNumberFormat="1" applyFont="1" applyAlignment="1">
      <alignment vertical="top"/>
    </xf>
    <xf numFmtId="165" fontId="49" fillId="0" borderId="0" xfId="2" applyNumberFormat="1" applyFont="1" applyAlignment="1">
      <alignment horizontal="center" vertical="top"/>
    </xf>
    <xf numFmtId="165" fontId="23" fillId="0" borderId="0" xfId="2" applyNumberFormat="1" applyFont="1" applyAlignment="1">
      <alignment vertical="top"/>
    </xf>
    <xf numFmtId="165" fontId="62" fillId="0" borderId="0" xfId="2" applyNumberFormat="1" applyFont="1" applyAlignment="1">
      <alignment vertical="top"/>
    </xf>
    <xf numFmtId="165" fontId="16" fillId="0" borderId="0" xfId="2" applyNumberFormat="1" applyFont="1" applyAlignment="1">
      <alignment horizontal="right" vertical="top"/>
    </xf>
    <xf numFmtId="165" fontId="49" fillId="9" borderId="1" xfId="2" applyNumberFormat="1" applyFont="1" applyFill="1" applyBorder="1" applyAlignment="1">
      <alignment vertical="top" wrapText="1"/>
    </xf>
    <xf numFmtId="165" fontId="62" fillId="9" borderId="1" xfId="2" applyNumberFormat="1" applyFont="1" applyFill="1" applyBorder="1" applyAlignment="1">
      <alignment vertical="top"/>
    </xf>
    <xf numFmtId="165" fontId="49" fillId="6" borderId="1" xfId="2" applyNumberFormat="1" applyFont="1" applyFill="1" applyBorder="1" applyAlignment="1">
      <alignment horizontal="center" vertical="top"/>
    </xf>
    <xf numFmtId="165" fontId="65" fillId="6" borderId="1" xfId="2" applyNumberFormat="1" applyFont="1" applyFill="1" applyBorder="1" applyAlignment="1">
      <alignment horizontal="center" vertical="top"/>
    </xf>
    <xf numFmtId="165" fontId="62" fillId="7" borderId="1" xfId="2" applyNumberFormat="1" applyFont="1" applyFill="1" applyBorder="1" applyAlignment="1">
      <alignment vertical="top"/>
    </xf>
    <xf numFmtId="165" fontId="62" fillId="8" borderId="1" xfId="2" applyNumberFormat="1" applyFont="1" applyFill="1" applyBorder="1" applyAlignment="1">
      <alignment vertical="top"/>
    </xf>
    <xf numFmtId="165" fontId="23" fillId="6" borderId="1" xfId="2" applyNumberFormat="1" applyFont="1" applyFill="1" applyBorder="1" applyAlignment="1">
      <alignment horizontal="center" vertical="top"/>
    </xf>
    <xf numFmtId="165" fontId="20" fillId="0" borderId="0" xfId="2" applyNumberFormat="1" applyFont="1" applyAlignment="1">
      <alignment vertical="top"/>
    </xf>
    <xf numFmtId="165" fontId="62" fillId="6" borderId="1" xfId="2" applyNumberFormat="1" applyFont="1" applyFill="1" applyBorder="1" applyAlignment="1">
      <alignment horizontal="center" vertical="center"/>
    </xf>
    <xf numFmtId="165" fontId="16" fillId="0" borderId="0" xfId="2" applyNumberFormat="1" applyFont="1" applyAlignment="1">
      <alignment horizontal="left" vertical="top"/>
    </xf>
    <xf numFmtId="165" fontId="49" fillId="2" borderId="1" xfId="2" applyNumberFormat="1" applyFont="1" applyFill="1" applyBorder="1" applyAlignment="1">
      <alignment horizontal="center" vertical="top" wrapText="1"/>
    </xf>
    <xf numFmtId="165" fontId="62" fillId="6" borderId="1" xfId="2" applyNumberFormat="1" applyFont="1" applyFill="1" applyBorder="1" applyAlignment="1">
      <alignment horizontal="center" vertical="top"/>
    </xf>
    <xf numFmtId="165" fontId="62" fillId="6" borderId="1" xfId="2" applyNumberFormat="1" applyFont="1" applyFill="1" applyBorder="1" applyAlignment="1">
      <alignment horizontal="center" vertical="top" wrapText="1"/>
    </xf>
    <xf numFmtId="165" fontId="65" fillId="6" borderId="1" xfId="2" applyNumberFormat="1" applyFont="1" applyFill="1" applyBorder="1" applyAlignment="1">
      <alignment horizontal="center" vertical="top" wrapText="1"/>
    </xf>
    <xf numFmtId="165" fontId="23" fillId="6" borderId="1" xfId="2" applyNumberFormat="1" applyFont="1" applyFill="1" applyBorder="1" applyAlignment="1">
      <alignment horizontal="center" vertical="top" wrapText="1"/>
    </xf>
    <xf numFmtId="165" fontId="44" fillId="0" borderId="1" xfId="2" applyNumberFormat="1" applyFont="1" applyBorder="1" applyAlignment="1">
      <alignment horizontal="center" vertical="top"/>
    </xf>
    <xf numFmtId="165" fontId="44" fillId="0" borderId="1" xfId="2" applyNumberFormat="1" applyFont="1" applyBorder="1" applyAlignment="1">
      <alignment horizontal="center" vertical="top" wrapText="1"/>
    </xf>
    <xf numFmtId="165" fontId="44" fillId="6" borderId="1" xfId="2" applyNumberFormat="1" applyFont="1" applyFill="1" applyBorder="1" applyAlignment="1">
      <alignment horizontal="center" vertical="top" wrapText="1"/>
    </xf>
    <xf numFmtId="165" fontId="20" fillId="0" borderId="0" xfId="2" applyNumberFormat="1" applyFont="1" applyAlignment="1">
      <alignment vertical="top" wrapText="1"/>
    </xf>
    <xf numFmtId="165" fontId="16" fillId="0" borderId="1" xfId="2" applyNumberFormat="1" applyFont="1" applyBorder="1" applyAlignment="1">
      <alignment vertical="top"/>
    </xf>
    <xf numFmtId="0" fontId="44" fillId="0" borderId="1" xfId="2" applyFont="1" applyBorder="1" applyAlignment="1">
      <alignment horizontal="center" vertical="top"/>
    </xf>
    <xf numFmtId="165" fontId="37" fillId="0" borderId="1" xfId="2" applyNumberFormat="1" applyFont="1" applyBorder="1" applyAlignment="1">
      <alignment horizontal="center" vertical="top"/>
    </xf>
    <xf numFmtId="0" fontId="54" fillId="6" borderId="1" xfId="2" applyFont="1" applyFill="1" applyBorder="1" applyAlignment="1">
      <alignment horizontal="center" vertical="top"/>
    </xf>
    <xf numFmtId="165" fontId="54" fillId="6" borderId="1" xfId="2" applyNumberFormat="1" applyFont="1" applyFill="1" applyBorder="1" applyAlignment="1">
      <alignment horizontal="center" vertical="top"/>
    </xf>
    <xf numFmtId="165" fontId="70" fillId="6" borderId="1" xfId="2" applyNumberFormat="1" applyFont="1" applyFill="1" applyBorder="1" applyAlignment="1">
      <alignment horizontal="center" vertical="top"/>
    </xf>
    <xf numFmtId="165" fontId="65" fillId="0" borderId="1" xfId="2" applyNumberFormat="1" applyFont="1" applyBorder="1" applyAlignment="1">
      <alignment horizontal="center" vertical="top" wrapText="1"/>
    </xf>
    <xf numFmtId="165" fontId="16" fillId="0" borderId="0" xfId="2" applyNumberFormat="1" applyFont="1" applyAlignment="1">
      <alignment vertical="top" wrapText="1"/>
    </xf>
    <xf numFmtId="165" fontId="16" fillId="0" borderId="0" xfId="2" applyNumberFormat="1" applyFont="1" applyAlignment="1">
      <alignment horizontal="left" vertical="top" wrapText="1"/>
    </xf>
    <xf numFmtId="165" fontId="63" fillId="6" borderId="1" xfId="2" applyNumberFormat="1" applyFont="1" applyFill="1" applyBorder="1" applyAlignment="1">
      <alignment horizontal="center" vertical="top" wrapText="1"/>
    </xf>
    <xf numFmtId="165" fontId="23" fillId="0" borderId="1" xfId="2" applyNumberFormat="1" applyFont="1" applyBorder="1" applyAlignment="1">
      <alignment horizontal="center" vertical="top"/>
    </xf>
    <xf numFmtId="165" fontId="23" fillId="9" borderId="1" xfId="2" applyNumberFormat="1" applyFont="1" applyFill="1" applyBorder="1" applyAlignment="1">
      <alignment horizontal="center" vertical="top" wrapText="1"/>
    </xf>
    <xf numFmtId="165" fontId="62" fillId="7" borderId="1" xfId="2" applyNumberFormat="1" applyFont="1" applyFill="1" applyBorder="1" applyAlignment="1">
      <alignment horizontal="left" vertical="top"/>
    </xf>
    <xf numFmtId="165" fontId="62" fillId="7" borderId="1" xfId="2" applyNumberFormat="1" applyFont="1" applyFill="1" applyBorder="1" applyAlignment="1">
      <alignment vertical="center"/>
    </xf>
    <xf numFmtId="165" fontId="71" fillId="7" borderId="1" xfId="2" applyNumberFormat="1" applyFont="1" applyFill="1" applyBorder="1" applyAlignment="1">
      <alignment vertical="top"/>
    </xf>
    <xf numFmtId="165" fontId="16" fillId="9" borderId="0" xfId="2" applyNumberFormat="1" applyFont="1" applyFill="1" applyAlignment="1">
      <alignment vertical="top"/>
    </xf>
    <xf numFmtId="165" fontId="49" fillId="0" borderId="0" xfId="2" applyNumberFormat="1" applyFont="1" applyAlignment="1">
      <alignment vertical="top" wrapText="1"/>
    </xf>
    <xf numFmtId="165" fontId="23" fillId="0" borderId="0" xfId="2" applyNumberFormat="1" applyFont="1" applyAlignment="1">
      <alignment vertical="top" wrapText="1"/>
    </xf>
    <xf numFmtId="165" fontId="49" fillId="0" borderId="0" xfId="2" applyNumberFormat="1" applyFont="1" applyAlignment="1">
      <alignment horizontal="right" vertical="top"/>
    </xf>
    <xf numFmtId="165" fontId="49" fillId="0" borderId="0" xfId="2" applyNumberFormat="1" applyFont="1" applyAlignment="1">
      <alignment horizontal="left" vertical="top"/>
    </xf>
    <xf numFmtId="165" fontId="49" fillId="0" borderId="0" xfId="2" applyNumberFormat="1" applyFont="1" applyAlignment="1">
      <alignment horizontal="center" vertical="center"/>
    </xf>
    <xf numFmtId="165" fontId="62" fillId="0" borderId="0" xfId="2" applyNumberFormat="1" applyFont="1" applyAlignment="1">
      <alignment horizontal="right" vertical="center"/>
    </xf>
    <xf numFmtId="165" fontId="62" fillId="0" borderId="0" xfId="2" applyNumberFormat="1" applyFont="1" applyAlignment="1">
      <alignment horizontal="center" vertical="top"/>
    </xf>
    <xf numFmtId="165" fontId="62" fillId="0" borderId="0" xfId="2" applyNumberFormat="1" applyFont="1" applyAlignment="1">
      <alignment horizontal="right" vertical="top"/>
    </xf>
    <xf numFmtId="165" fontId="44" fillId="0" borderId="0" xfId="2" applyNumberFormat="1" applyFont="1" applyAlignment="1">
      <alignment vertical="top"/>
    </xf>
    <xf numFmtId="165" fontId="62" fillId="0" borderId="0" xfId="2" applyNumberFormat="1" applyFont="1" applyAlignment="1">
      <alignment horizontal="left" vertical="top" wrapText="1"/>
    </xf>
    <xf numFmtId="165" fontId="72" fillId="0" borderId="0" xfId="2" applyNumberFormat="1" applyFont="1" applyAlignment="1">
      <alignment horizontal="center" vertical="center" wrapText="1"/>
    </xf>
    <xf numFmtId="165" fontId="72" fillId="0" borderId="0" xfId="2" applyNumberFormat="1" applyFont="1" applyAlignment="1">
      <alignment horizontal="right" vertical="center" wrapText="1"/>
    </xf>
    <xf numFmtId="165" fontId="62" fillId="0" borderId="0" xfId="2" applyNumberFormat="1" applyFont="1" applyAlignment="1">
      <alignment horizontal="center" vertical="center" wrapText="1"/>
    </xf>
    <xf numFmtId="165" fontId="72" fillId="0" borderId="0" xfId="2" applyNumberFormat="1" applyFont="1" applyAlignment="1">
      <alignment horizontal="center" vertical="top" wrapText="1"/>
    </xf>
    <xf numFmtId="165" fontId="73" fillId="0" borderId="0" xfId="2" applyNumberFormat="1" applyFont="1" applyAlignment="1">
      <alignment horizontal="center" vertical="top" wrapText="1"/>
    </xf>
    <xf numFmtId="165" fontId="10" fillId="0" borderId="5" xfId="2" applyNumberFormat="1" applyFont="1" applyBorder="1" applyAlignment="1">
      <alignment vertical="center"/>
    </xf>
    <xf numFmtId="165" fontId="10" fillId="0" borderId="5" xfId="2" applyNumberFormat="1" applyFont="1" applyBorder="1" applyAlignment="1">
      <alignment horizontal="center" vertical="top"/>
    </xf>
    <xf numFmtId="165" fontId="32" fillId="0" borderId="5" xfId="2" applyNumberFormat="1" applyFont="1" applyBorder="1" applyAlignment="1">
      <alignment vertical="top"/>
    </xf>
    <xf numFmtId="0" fontId="17" fillId="0" borderId="1" xfId="0" applyFont="1" applyBorder="1" applyAlignment="1">
      <alignment horizontal="center" vertical="center" wrapText="1"/>
    </xf>
    <xf numFmtId="0" fontId="17" fillId="2" borderId="1" xfId="2" applyFont="1" applyFill="1" applyBorder="1" applyAlignment="1">
      <alignment horizontal="center" vertical="top"/>
    </xf>
    <xf numFmtId="49" fontId="18" fillId="4" borderId="1" xfId="6" applyNumberFormat="1" applyFont="1" applyFill="1" applyBorder="1" applyAlignment="1" applyProtection="1">
      <alignment horizontal="center" vertical="top"/>
      <protection locked="0"/>
    </xf>
    <xf numFmtId="49" fontId="18" fillId="5" borderId="1" xfId="6" applyNumberFormat="1" applyFont="1" applyFill="1" applyBorder="1" applyAlignment="1" applyProtection="1">
      <alignment horizontal="center" vertical="top"/>
      <protection locked="0"/>
    </xf>
    <xf numFmtId="0" fontId="16" fillId="2" borderId="1" xfId="6" applyFont="1" applyFill="1" applyBorder="1" applyAlignment="1" applyProtection="1">
      <alignment horizontal="left" vertical="center" wrapText="1"/>
      <protection locked="0"/>
    </xf>
    <xf numFmtId="0" fontId="16" fillId="12" borderId="1" xfId="6" applyFont="1" applyFill="1" applyBorder="1" applyAlignment="1" applyProtection="1">
      <alignment horizontal="center" vertical="top"/>
      <protection locked="0"/>
    </xf>
    <xf numFmtId="0" fontId="22" fillId="0" borderId="9" xfId="6" applyFont="1" applyBorder="1" applyAlignment="1" applyProtection="1">
      <alignment horizontal="center" vertical="top" wrapText="1"/>
      <protection locked="0"/>
    </xf>
    <xf numFmtId="49" fontId="18" fillId="2" borderId="1" xfId="6" applyNumberFormat="1" applyFont="1" applyFill="1" applyBorder="1" applyAlignment="1" applyProtection="1">
      <alignment horizontal="center" vertical="top"/>
      <protection locked="0"/>
    </xf>
    <xf numFmtId="0" fontId="16" fillId="0" borderId="1" xfId="6" applyFont="1" applyBorder="1" applyAlignment="1" applyProtection="1">
      <alignment horizontal="left" vertical="center" wrapText="1"/>
      <protection locked="0"/>
    </xf>
    <xf numFmtId="0" fontId="17" fillId="0" borderId="1" xfId="6" applyFont="1" applyBorder="1" applyAlignment="1" applyProtection="1">
      <alignment horizontal="center" vertical="center"/>
      <protection locked="0"/>
    </xf>
    <xf numFmtId="0" fontId="16" fillId="0" borderId="0" xfId="12" applyFont="1" applyAlignment="1" applyProtection="1">
      <alignment vertical="top"/>
      <protection locked="0"/>
    </xf>
    <xf numFmtId="0" fontId="18" fillId="0" borderId="0" xfId="12" applyFont="1" applyAlignment="1" applyProtection="1">
      <alignment vertical="top"/>
      <protection locked="0"/>
    </xf>
    <xf numFmtId="0" fontId="16" fillId="0" borderId="0" xfId="12" applyFont="1" applyAlignment="1" applyProtection="1">
      <alignment vertical="top" wrapText="1"/>
      <protection locked="0"/>
    </xf>
    <xf numFmtId="166" fontId="17" fillId="0" borderId="1" xfId="2" applyNumberFormat="1" applyFont="1" applyFill="1" applyBorder="1" applyAlignment="1">
      <alignment horizontal="center" vertical="top"/>
    </xf>
    <xf numFmtId="166" fontId="11" fillId="0" borderId="1" xfId="2" applyNumberFormat="1" applyFont="1" applyFill="1" applyBorder="1" applyAlignment="1">
      <alignment horizontal="center" vertical="top"/>
    </xf>
    <xf numFmtId="166" fontId="56" fillId="0" borderId="1" xfId="2" applyNumberFormat="1" applyFont="1" applyFill="1" applyBorder="1" applyAlignment="1">
      <alignment horizontal="center" vertical="top"/>
    </xf>
    <xf numFmtId="165" fontId="49" fillId="0" borderId="0" xfId="2" applyNumberFormat="1" applyFont="1" applyAlignment="1">
      <alignment vertical="center" wrapText="1"/>
    </xf>
    <xf numFmtId="165" fontId="62" fillId="0" borderId="0" xfId="2" applyNumberFormat="1" applyFont="1" applyAlignment="1">
      <alignment horizontal="center" vertical="center"/>
    </xf>
    <xf numFmtId="165" fontId="62" fillId="7" borderId="1" xfId="2" applyNumberFormat="1" applyFont="1" applyFill="1" applyBorder="1" applyAlignment="1">
      <alignment horizontal="center" vertical="top"/>
    </xf>
    <xf numFmtId="165" fontId="62" fillId="8" borderId="1" xfId="2" applyNumberFormat="1" applyFont="1" applyFill="1" applyBorder="1" applyAlignment="1">
      <alignment horizontal="center" vertical="top"/>
    </xf>
    <xf numFmtId="165" fontId="62" fillId="9" borderId="1" xfId="2" applyNumberFormat="1" applyFont="1" applyFill="1" applyBorder="1" applyAlignment="1">
      <alignment horizontal="center" vertical="top"/>
    </xf>
    <xf numFmtId="165" fontId="64" fillId="0" borderId="1" xfId="2" applyNumberFormat="1" applyFont="1" applyBorder="1" applyAlignment="1">
      <alignment horizontal="left" vertical="top" wrapText="1"/>
    </xf>
    <xf numFmtId="165" fontId="49" fillId="9" borderId="1" xfId="2" applyNumberFormat="1" applyFont="1" applyFill="1" applyBorder="1" applyAlignment="1">
      <alignment horizontal="center" vertical="top" wrapText="1"/>
    </xf>
    <xf numFmtId="165" fontId="62" fillId="7" borderId="1" xfId="2" applyNumberFormat="1" applyFont="1" applyFill="1" applyBorder="1" applyAlignment="1">
      <alignment horizontal="center" vertical="top" wrapText="1"/>
    </xf>
    <xf numFmtId="165" fontId="49" fillId="0" borderId="1" xfId="2" applyNumberFormat="1" applyFont="1" applyBorder="1" applyAlignment="1">
      <alignment horizontal="center" vertical="top" wrapText="1"/>
    </xf>
    <xf numFmtId="165" fontId="49" fillId="6" borderId="1" xfId="2" applyNumberFormat="1" applyFont="1" applyFill="1" applyBorder="1" applyAlignment="1">
      <alignment horizontal="center" vertical="top" wrapText="1"/>
    </xf>
    <xf numFmtId="165" fontId="62" fillId="9" borderId="1" xfId="2" applyNumberFormat="1" applyFont="1" applyFill="1" applyBorder="1" applyAlignment="1">
      <alignment horizontal="left" vertical="top" wrapText="1"/>
    </xf>
    <xf numFmtId="165" fontId="49" fillId="9" borderId="1" xfId="2" applyNumberFormat="1" applyFont="1" applyFill="1" applyBorder="1" applyAlignment="1">
      <alignment horizontal="center" vertical="top"/>
    </xf>
    <xf numFmtId="165" fontId="49" fillId="0" borderId="1" xfId="2" applyNumberFormat="1" applyFont="1" applyBorder="1" applyAlignment="1">
      <alignment horizontal="center" vertical="center" textRotation="90"/>
    </xf>
    <xf numFmtId="165" fontId="62" fillId="6" borderId="1" xfId="2" applyNumberFormat="1" applyFont="1" applyFill="1" applyBorder="1" applyAlignment="1">
      <alignment horizontal="right" vertical="top"/>
    </xf>
    <xf numFmtId="49" fontId="62" fillId="7" borderId="1" xfId="2" applyNumberFormat="1" applyFont="1" applyFill="1" applyBorder="1" applyAlignment="1">
      <alignment horizontal="center" vertical="top"/>
    </xf>
    <xf numFmtId="49" fontId="62" fillId="8" borderId="1" xfId="2" applyNumberFormat="1" applyFont="1" applyFill="1" applyBorder="1" applyAlignment="1">
      <alignment horizontal="center" vertical="top"/>
    </xf>
    <xf numFmtId="165" fontId="49" fillId="0" borderId="1" xfId="2" applyNumberFormat="1" applyFont="1" applyBorder="1" applyAlignment="1">
      <alignment horizontal="center" vertical="top"/>
    </xf>
    <xf numFmtId="165" fontId="62" fillId="0" borderId="0" xfId="2" applyNumberFormat="1" applyFont="1" applyAlignment="1">
      <alignment horizontal="center" vertical="top" wrapText="1"/>
    </xf>
    <xf numFmtId="165" fontId="22" fillId="2" borderId="1" xfId="1" applyNumberFormat="1" applyFont="1" applyFill="1" applyBorder="1" applyAlignment="1">
      <alignment horizontal="center" vertical="top"/>
    </xf>
    <xf numFmtId="165" fontId="17" fillId="0" borderId="1" xfId="1" applyNumberFormat="1" applyFont="1" applyBorder="1" applyAlignment="1">
      <alignment horizontal="center" vertical="top"/>
    </xf>
    <xf numFmtId="0" fontId="39" fillId="0" borderId="0" xfId="0" applyFont="1" applyAlignment="1">
      <alignment horizontal="left" vertical="center" wrapText="1" indent="2"/>
    </xf>
    <xf numFmtId="0" fontId="39" fillId="0" borderId="0" xfId="0" applyFont="1"/>
    <xf numFmtId="0" fontId="16" fillId="0" borderId="0" xfId="13" applyFont="1" applyAlignment="1" applyProtection="1">
      <alignment vertical="top"/>
      <protection locked="0"/>
    </xf>
    <xf numFmtId="0" fontId="16" fillId="0" borderId="0" xfId="13" applyFont="1" applyAlignment="1" applyProtection="1">
      <alignment vertical="top" wrapText="1"/>
      <protection locked="0"/>
    </xf>
    <xf numFmtId="165" fontId="11" fillId="6" borderId="1" xfId="14" applyNumberFormat="1" applyFont="1" applyFill="1" applyBorder="1" applyAlignment="1">
      <alignment horizontal="center" vertical="top" wrapText="1"/>
    </xf>
    <xf numFmtId="165" fontId="17" fillId="0" borderId="1" xfId="14" applyNumberFormat="1" applyFont="1" applyBorder="1" applyAlignment="1">
      <alignment horizontal="center" vertical="top"/>
    </xf>
    <xf numFmtId="165" fontId="17" fillId="0" borderId="1" xfId="14" applyNumberFormat="1" applyFont="1" applyBorder="1" applyAlignment="1">
      <alignment horizontal="center" vertical="top" wrapText="1"/>
    </xf>
    <xf numFmtId="165" fontId="11" fillId="3" borderId="1" xfId="14" applyNumberFormat="1" applyFont="1" applyFill="1" applyBorder="1" applyAlignment="1">
      <alignment horizontal="center" vertical="top" wrapText="1"/>
    </xf>
    <xf numFmtId="165" fontId="11" fillId="13" borderId="1" xfId="14" applyNumberFormat="1" applyFont="1" applyFill="1" applyBorder="1" applyAlignment="1">
      <alignment horizontal="center" vertical="top" wrapText="1"/>
    </xf>
    <xf numFmtId="0" fontId="17" fillId="0" borderId="1" xfId="14" applyFont="1" applyBorder="1" applyAlignment="1">
      <alignment horizontal="center" vertical="center" wrapText="1"/>
    </xf>
    <xf numFmtId="164" fontId="16" fillId="6" borderId="1" xfId="1" applyNumberFormat="1" applyFont="1" applyFill="1" applyBorder="1" applyAlignment="1">
      <alignment horizontal="center" vertical="top"/>
    </xf>
    <xf numFmtId="167" fontId="56" fillId="2" borderId="1" xfId="2" applyNumberFormat="1" applyFont="1" applyFill="1" applyBorder="1" applyAlignment="1">
      <alignment horizontal="center" vertical="top"/>
    </xf>
    <xf numFmtId="165" fontId="49" fillId="0" borderId="1" xfId="2" applyNumberFormat="1" applyFont="1" applyBorder="1" applyAlignment="1">
      <alignment horizontal="center" vertical="top" wrapText="1"/>
    </xf>
    <xf numFmtId="165" fontId="49" fillId="6" borderId="1" xfId="2" applyNumberFormat="1" applyFont="1" applyFill="1" applyBorder="1" applyAlignment="1">
      <alignment horizontal="center" vertical="top" wrapText="1"/>
    </xf>
    <xf numFmtId="165" fontId="49" fillId="0" borderId="1" xfId="2" applyNumberFormat="1" applyFont="1" applyBorder="1" applyAlignment="1">
      <alignment horizontal="center" vertical="top"/>
    </xf>
    <xf numFmtId="165" fontId="44" fillId="6" borderId="1" xfId="2" applyNumberFormat="1" applyFont="1" applyFill="1" applyBorder="1" applyAlignment="1">
      <alignment horizontal="center" vertical="top"/>
    </xf>
    <xf numFmtId="0" fontId="53" fillId="0" borderId="0" xfId="14" applyFont="1" applyAlignment="1">
      <alignment vertical="top"/>
    </xf>
    <xf numFmtId="0" fontId="15" fillId="0" borderId="0" xfId="14" applyFont="1" applyAlignment="1">
      <alignment horizontal="left" vertical="top"/>
    </xf>
    <xf numFmtId="0" fontId="53" fillId="0" borderId="0" xfId="14" applyFont="1" applyAlignment="1">
      <alignment horizontal="center" vertical="top"/>
    </xf>
    <xf numFmtId="0" fontId="44" fillId="0" borderId="1" xfId="14" applyFont="1" applyBorder="1" applyAlignment="1">
      <alignment horizontal="center" vertical="center" textRotation="90"/>
    </xf>
    <xf numFmtId="49" fontId="11" fillId="4" borderId="1" xfId="14" applyNumberFormat="1" applyFont="1" applyFill="1" applyBorder="1" applyAlignment="1">
      <alignment horizontal="center" vertical="top" wrapText="1"/>
    </xf>
    <xf numFmtId="49" fontId="54" fillId="4" borderId="1" xfId="14" applyNumberFormat="1" applyFont="1" applyFill="1" applyBorder="1" applyAlignment="1">
      <alignment horizontal="center" vertical="top"/>
    </xf>
    <xf numFmtId="49" fontId="54" fillId="5" borderId="1" xfId="14" applyNumberFormat="1" applyFont="1" applyFill="1" applyBorder="1" applyAlignment="1">
      <alignment horizontal="center" vertical="top"/>
    </xf>
    <xf numFmtId="0" fontId="22" fillId="0" borderId="0" xfId="14" applyFont="1" applyAlignment="1">
      <alignment vertical="top"/>
    </xf>
    <xf numFmtId="0" fontId="60" fillId="0" borderId="0" xfId="14" applyFont="1" applyAlignment="1">
      <alignment vertical="top"/>
    </xf>
    <xf numFmtId="0" fontId="76" fillId="0" borderId="0" xfId="14" applyFont="1" applyAlignment="1">
      <alignment vertical="top"/>
    </xf>
    <xf numFmtId="0" fontId="77" fillId="0" borderId="0" xfId="14" applyFont="1" applyAlignment="1">
      <alignment vertical="top"/>
    </xf>
    <xf numFmtId="0" fontId="47" fillId="0" borderId="0" xfId="14" applyFont="1" applyAlignment="1">
      <alignment vertical="top"/>
    </xf>
    <xf numFmtId="49" fontId="11" fillId="3" borderId="1" xfId="14" applyNumberFormat="1" applyFont="1" applyFill="1" applyBorder="1" applyAlignment="1">
      <alignment horizontal="center" vertical="top"/>
    </xf>
    <xf numFmtId="0" fontId="75" fillId="0" borderId="0" xfId="14" applyFont="1" applyAlignment="1">
      <alignment vertical="top"/>
    </xf>
    <xf numFmtId="0" fontId="75" fillId="9" borderId="0" xfId="14" applyFont="1" applyFill="1" applyAlignment="1">
      <alignment vertical="top"/>
    </xf>
    <xf numFmtId="0" fontId="11" fillId="0" borderId="0" xfId="14" applyFont="1" applyAlignment="1">
      <alignment vertical="top" wrapText="1"/>
    </xf>
    <xf numFmtId="0" fontId="17" fillId="0" borderId="0" xfId="14" applyFont="1" applyAlignment="1">
      <alignment horizontal="center" vertical="top"/>
    </xf>
    <xf numFmtId="0" fontId="15" fillId="0" borderId="0" xfId="14" applyFont="1" applyAlignment="1">
      <alignment vertical="top"/>
    </xf>
    <xf numFmtId="49" fontId="15" fillId="0" borderId="0" xfId="14" applyNumberFormat="1" applyFont="1" applyAlignment="1">
      <alignment horizontal="right" vertical="top"/>
    </xf>
    <xf numFmtId="49" fontId="9" fillId="0" borderId="0" xfId="14" applyNumberFormat="1" applyFont="1" applyAlignment="1">
      <alignment horizontal="right" vertical="top"/>
    </xf>
    <xf numFmtId="165" fontId="9" fillId="0" borderId="0" xfId="14" applyNumberFormat="1" applyFont="1" applyAlignment="1">
      <alignment horizontal="center" vertical="top"/>
    </xf>
    <xf numFmtId="165" fontId="11" fillId="0" borderId="0" xfId="14" applyNumberFormat="1" applyFont="1" applyAlignment="1">
      <alignment horizontal="center" vertical="top"/>
    </xf>
    <xf numFmtId="0" fontId="9" fillId="0" borderId="10" xfId="14" applyFont="1" applyBorder="1" applyAlignment="1">
      <alignment horizontal="center" vertical="center" wrapText="1"/>
    </xf>
    <xf numFmtId="165" fontId="9" fillId="3" borderId="10" xfId="14" applyNumberFormat="1" applyFont="1" applyFill="1" applyBorder="1" applyAlignment="1">
      <alignment horizontal="center" vertical="top" wrapText="1"/>
    </xf>
    <xf numFmtId="165" fontId="9" fillId="0" borderId="10" xfId="14" applyNumberFormat="1" applyFont="1" applyBorder="1" applyAlignment="1">
      <alignment horizontal="center" vertical="top" wrapText="1"/>
    </xf>
    <xf numFmtId="165" fontId="15" fillId="0" borderId="13" xfId="14" applyNumberFormat="1" applyFont="1" applyBorder="1" applyAlignment="1">
      <alignment horizontal="center" vertical="top" wrapText="1"/>
    </xf>
    <xf numFmtId="165" fontId="15" fillId="0" borderId="16" xfId="14" applyNumberFormat="1" applyFont="1" applyBorder="1" applyAlignment="1">
      <alignment horizontal="center" vertical="top" wrapText="1"/>
    </xf>
    <xf numFmtId="165" fontId="15" fillId="0" borderId="21" xfId="14" applyNumberFormat="1" applyFont="1" applyBorder="1" applyAlignment="1">
      <alignment horizontal="center" vertical="top" wrapText="1"/>
    </xf>
    <xf numFmtId="165" fontId="9" fillId="15" borderId="10" xfId="14" applyNumberFormat="1" applyFont="1" applyFill="1" applyBorder="1" applyAlignment="1">
      <alignment horizontal="center" vertical="top" wrapText="1"/>
    </xf>
    <xf numFmtId="165" fontId="15" fillId="0" borderId="22" xfId="14" applyNumberFormat="1" applyFont="1" applyBorder="1" applyAlignment="1">
      <alignment horizontal="center" vertical="top" wrapText="1"/>
    </xf>
    <xf numFmtId="0" fontId="16" fillId="0" borderId="0" xfId="16" applyFont="1" applyAlignment="1" applyProtection="1">
      <alignment vertical="top"/>
      <protection locked="0"/>
    </xf>
    <xf numFmtId="0" fontId="18" fillId="0" borderId="0" xfId="16" applyFont="1" applyAlignment="1" applyProtection="1">
      <alignment vertical="top"/>
      <protection locked="0"/>
    </xf>
    <xf numFmtId="0" fontId="11" fillId="0" borderId="0" xfId="14" applyFont="1" applyAlignment="1">
      <alignment horizontal="center" vertical="top" wrapText="1"/>
    </xf>
    <xf numFmtId="49" fontId="17" fillId="0" borderId="0" xfId="14" applyNumberFormat="1" applyFont="1" applyAlignment="1">
      <alignment vertical="top" wrapText="1"/>
    </xf>
    <xf numFmtId="0" fontId="53" fillId="0" borderId="0" xfId="14" applyFont="1" applyAlignment="1">
      <alignment vertical="top" wrapText="1"/>
    </xf>
    <xf numFmtId="0" fontId="53" fillId="0" borderId="5" xfId="14" applyFont="1" applyBorder="1" applyAlignment="1">
      <alignment vertical="top"/>
    </xf>
    <xf numFmtId="0" fontId="53" fillId="0" borderId="5" xfId="14" applyFont="1" applyBorder="1" applyAlignment="1">
      <alignment horizontal="center" vertical="top"/>
    </xf>
    <xf numFmtId="165" fontId="22" fillId="0" borderId="0" xfId="14" applyNumberFormat="1" applyFont="1" applyAlignment="1">
      <alignment vertical="top"/>
    </xf>
    <xf numFmtId="0" fontId="17" fillId="0" borderId="1" xfId="1" applyFont="1" applyBorder="1" applyAlignment="1" applyProtection="1">
      <alignment horizontal="center" vertical="top"/>
      <protection locked="0"/>
    </xf>
    <xf numFmtId="0" fontId="17" fillId="0" borderId="1" xfId="1" applyFont="1" applyBorder="1" applyAlignment="1" applyProtection="1">
      <alignment horizontal="center" vertical="top" wrapText="1"/>
      <protection locked="0"/>
    </xf>
    <xf numFmtId="165" fontId="19" fillId="11" borderId="1" xfId="1" applyNumberFormat="1" applyFont="1" applyFill="1" applyBorder="1" applyAlignment="1">
      <alignment horizontal="center" vertical="top"/>
    </xf>
    <xf numFmtId="165" fontId="17" fillId="0" borderId="1" xfId="1" applyNumberFormat="1" applyFont="1" applyBorder="1" applyAlignment="1">
      <alignment horizontal="center" vertical="top"/>
    </xf>
    <xf numFmtId="165" fontId="22" fillId="2" borderId="1" xfId="1" applyNumberFormat="1" applyFont="1" applyFill="1" applyBorder="1" applyAlignment="1">
      <alignment horizontal="center" vertical="top"/>
    </xf>
    <xf numFmtId="0" fontId="19" fillId="0" borderId="1" xfId="1" applyFont="1" applyBorder="1" applyAlignment="1" applyProtection="1">
      <alignment horizontal="center" vertical="top"/>
      <protection locked="0"/>
    </xf>
    <xf numFmtId="165" fontId="17" fillId="2" borderId="1" xfId="1" applyNumberFormat="1" applyFont="1" applyFill="1" applyBorder="1" applyAlignment="1">
      <alignment horizontal="center" vertical="top"/>
    </xf>
    <xf numFmtId="165" fontId="22" fillId="10" borderId="1" xfId="1" applyNumberFormat="1" applyFont="1" applyFill="1" applyBorder="1" applyAlignment="1">
      <alignment horizontal="center" vertical="top"/>
    </xf>
    <xf numFmtId="0" fontId="19" fillId="0" borderId="1" xfId="1" applyFont="1" applyBorder="1" applyAlignment="1" applyProtection="1">
      <alignment vertical="top" wrapText="1"/>
      <protection locked="0"/>
    </xf>
    <xf numFmtId="49" fontId="17" fillId="2" borderId="4" xfId="1" applyNumberFormat="1" applyFont="1" applyFill="1" applyBorder="1" applyAlignment="1" applyProtection="1">
      <alignment horizontal="left" vertical="top" wrapText="1"/>
      <protection locked="0"/>
    </xf>
    <xf numFmtId="0" fontId="17" fillId="0" borderId="4" xfId="1" applyFont="1" applyBorder="1" applyAlignment="1" applyProtection="1">
      <alignment horizontal="center" vertical="top" wrapText="1"/>
      <protection locked="0"/>
    </xf>
    <xf numFmtId="0" fontId="17" fillId="11" borderId="1" xfId="1" applyFont="1" applyFill="1" applyBorder="1" applyAlignment="1">
      <alignment horizontal="center" vertical="top"/>
    </xf>
    <xf numFmtId="165" fontId="19" fillId="10" borderId="1" xfId="2" applyNumberFormat="1" applyFont="1" applyFill="1" applyBorder="1" applyAlignment="1">
      <alignment horizontal="center" vertical="top"/>
    </xf>
    <xf numFmtId="165" fontId="16" fillId="11" borderId="1" xfId="3" applyNumberFormat="1" applyFont="1" applyFill="1" applyBorder="1" applyAlignment="1">
      <alignment horizontal="center" vertical="top"/>
    </xf>
    <xf numFmtId="165" fontId="16" fillId="0" borderId="1" xfId="3" applyNumberFormat="1" applyFont="1" applyBorder="1" applyAlignment="1">
      <alignment horizontal="center" vertical="top"/>
    </xf>
    <xf numFmtId="0" fontId="22" fillId="0" borderId="4" xfId="1" applyFont="1" applyBorder="1" applyAlignment="1" applyProtection="1">
      <alignment vertical="top" wrapText="1"/>
      <protection locked="0"/>
    </xf>
    <xf numFmtId="0" fontId="17" fillId="0" borderId="6" xfId="0" applyFont="1" applyBorder="1" applyAlignment="1">
      <alignment vertical="top"/>
    </xf>
    <xf numFmtId="0" fontId="22" fillId="0" borderId="23" xfId="1" applyFont="1" applyBorder="1" applyAlignment="1" applyProtection="1">
      <alignment vertical="top" wrapText="1"/>
      <protection locked="0"/>
    </xf>
    <xf numFmtId="0" fontId="22" fillId="0" borderId="6" xfId="1" applyFont="1" applyBorder="1" applyAlignment="1" applyProtection="1">
      <alignment vertical="top" wrapText="1"/>
      <protection locked="0"/>
    </xf>
    <xf numFmtId="165" fontId="22" fillId="2" borderId="1" xfId="2" applyNumberFormat="1" applyFont="1" applyFill="1" applyBorder="1" applyAlignment="1">
      <alignment horizontal="center" vertical="top"/>
    </xf>
    <xf numFmtId="49" fontId="23" fillId="9" borderId="1" xfId="2" applyNumberFormat="1" applyFont="1" applyFill="1" applyBorder="1" applyAlignment="1">
      <alignment horizontal="center" vertical="top"/>
    </xf>
    <xf numFmtId="49" fontId="17" fillId="2" borderId="1" xfId="1" applyNumberFormat="1" applyFont="1" applyFill="1" applyBorder="1" applyAlignment="1" applyProtection="1">
      <alignment horizontal="left" vertical="top" wrapText="1"/>
      <protection locked="0"/>
    </xf>
    <xf numFmtId="165" fontId="16" fillId="6" borderId="1" xfId="1" applyNumberFormat="1" applyFont="1" applyFill="1" applyBorder="1" applyAlignment="1">
      <alignment horizontal="center" vertical="top"/>
    </xf>
    <xf numFmtId="49" fontId="17" fillId="2" borderId="2" xfId="1" applyNumberFormat="1" applyFont="1" applyFill="1" applyBorder="1" applyAlignment="1" applyProtection="1">
      <alignment vertical="top" wrapText="1"/>
      <protection locked="0"/>
    </xf>
    <xf numFmtId="165" fontId="49" fillId="9" borderId="1" xfId="2" applyNumberFormat="1" applyFont="1" applyFill="1" applyBorder="1" applyAlignment="1">
      <alignment horizontal="left" vertical="top" wrapText="1"/>
    </xf>
    <xf numFmtId="165" fontId="62" fillId="7" borderId="1" xfId="2" applyNumberFormat="1" applyFont="1" applyFill="1" applyBorder="1" applyAlignment="1">
      <alignment horizontal="center" vertical="top"/>
    </xf>
    <xf numFmtId="165" fontId="62" fillId="8" borderId="1" xfId="2" applyNumberFormat="1" applyFont="1" applyFill="1" applyBorder="1" applyAlignment="1">
      <alignment horizontal="center" vertical="top"/>
    </xf>
    <xf numFmtId="165" fontId="62" fillId="9" borderId="1" xfId="2" applyNumberFormat="1" applyFont="1" applyFill="1" applyBorder="1" applyAlignment="1">
      <alignment horizontal="center" vertical="top"/>
    </xf>
    <xf numFmtId="165" fontId="64" fillId="0" borderId="1" xfId="2" applyNumberFormat="1" applyFont="1" applyBorder="1" applyAlignment="1">
      <alignment horizontal="left" vertical="top" wrapText="1"/>
    </xf>
    <xf numFmtId="165" fontId="49" fillId="9" borderId="1" xfId="2" applyNumberFormat="1" applyFont="1" applyFill="1" applyBorder="1" applyAlignment="1">
      <alignment horizontal="center" vertical="top" wrapText="1"/>
    </xf>
    <xf numFmtId="165" fontId="49" fillId="0" borderId="1" xfId="2" applyNumberFormat="1" applyFont="1" applyBorder="1" applyAlignment="1">
      <alignment horizontal="left" vertical="top" wrapText="1"/>
    </xf>
    <xf numFmtId="0" fontId="49" fillId="7" borderId="1" xfId="2" applyFont="1" applyFill="1" applyBorder="1" applyAlignment="1">
      <alignment horizontal="center" vertical="top" wrapText="1"/>
    </xf>
    <xf numFmtId="0" fontId="49" fillId="8" borderId="1" xfId="2" applyFont="1" applyFill="1" applyBorder="1" applyAlignment="1">
      <alignment horizontal="center" vertical="top" wrapText="1"/>
    </xf>
    <xf numFmtId="165" fontId="62" fillId="9" borderId="1" xfId="2" applyNumberFormat="1" applyFont="1" applyFill="1" applyBorder="1" applyAlignment="1">
      <alignment horizontal="center" vertical="top" wrapText="1"/>
    </xf>
    <xf numFmtId="0" fontId="17" fillId="0" borderId="1" xfId="1" applyFont="1" applyBorder="1" applyAlignment="1" applyProtection="1">
      <alignment horizontal="center" vertical="top"/>
      <protection locked="0"/>
    </xf>
    <xf numFmtId="0" fontId="79" fillId="0" borderId="0" xfId="1" applyFont="1" applyProtection="1">
      <protection locked="0"/>
    </xf>
    <xf numFmtId="0" fontId="16" fillId="0" borderId="1" xfId="0" applyFont="1" applyBorder="1" applyAlignment="1">
      <alignment horizontal="center" vertical="top"/>
    </xf>
    <xf numFmtId="1" fontId="16" fillId="0" borderId="1" xfId="0" applyNumberFormat="1" applyFont="1" applyBorder="1" applyAlignment="1">
      <alignment horizontal="center" vertical="top"/>
    </xf>
    <xf numFmtId="1" fontId="12" fillId="9" borderId="1" xfId="2" applyNumberFormat="1" applyFont="1" applyFill="1" applyBorder="1" applyAlignment="1">
      <alignment horizontal="center" vertical="center" textRotation="90"/>
    </xf>
    <xf numFmtId="0" fontId="80" fillId="0" borderId="9" xfId="0" applyFont="1" applyBorder="1" applyAlignment="1">
      <alignment vertical="top" wrapText="1"/>
    </xf>
    <xf numFmtId="0" fontId="81" fillId="0" borderId="0" xfId="1" applyFont="1" applyAlignment="1" applyProtection="1">
      <alignment vertical="top" wrapText="1"/>
      <protection locked="0"/>
    </xf>
    <xf numFmtId="165" fontId="49" fillId="0" borderId="1" xfId="2" applyNumberFormat="1" applyFont="1" applyBorder="1" applyAlignment="1">
      <alignment horizontal="center" vertical="top" wrapText="1"/>
    </xf>
    <xf numFmtId="165" fontId="19" fillId="6" borderId="1" xfId="0" applyNumberFormat="1" applyFont="1" applyFill="1" applyBorder="1" applyAlignment="1">
      <alignment horizontal="center" vertical="center"/>
    </xf>
    <xf numFmtId="164" fontId="17" fillId="6" borderId="1" xfId="1" applyNumberFormat="1" applyFont="1" applyFill="1" applyBorder="1" applyAlignment="1">
      <alignment horizontal="center" vertical="top"/>
    </xf>
    <xf numFmtId="165" fontId="49" fillId="0" borderId="1" xfId="2" applyNumberFormat="1" applyFont="1" applyBorder="1" applyAlignment="1">
      <alignment horizontal="center" vertical="top" wrapText="1"/>
    </xf>
    <xf numFmtId="165" fontId="49" fillId="6" borderId="1" xfId="2" applyNumberFormat="1" applyFont="1" applyFill="1" applyBorder="1" applyAlignment="1">
      <alignment horizontal="center" vertical="top" wrapText="1"/>
    </xf>
    <xf numFmtId="0" fontId="16" fillId="0" borderId="1" xfId="6" applyFont="1" applyBorder="1" applyAlignment="1" applyProtection="1">
      <alignment horizontal="left" vertical="center" wrapText="1"/>
      <protection locked="0"/>
    </xf>
    <xf numFmtId="165" fontId="49" fillId="0" borderId="1" xfId="2" applyNumberFormat="1" applyFont="1" applyBorder="1" applyAlignment="1">
      <alignment horizontal="center" vertical="top" wrapText="1"/>
    </xf>
    <xf numFmtId="165" fontId="49" fillId="6" borderId="1" xfId="2" applyNumberFormat="1" applyFont="1" applyFill="1" applyBorder="1" applyAlignment="1">
      <alignment horizontal="center" vertical="top" wrapText="1"/>
    </xf>
    <xf numFmtId="165" fontId="49" fillId="6" borderId="1" xfId="2" applyNumberFormat="1" applyFont="1" applyFill="1" applyBorder="1" applyAlignment="1">
      <alignment horizontal="center" vertical="top" wrapText="1"/>
    </xf>
    <xf numFmtId="0" fontId="16" fillId="0" borderId="1" xfId="1" applyFont="1" applyBorder="1" applyAlignment="1" applyProtection="1">
      <alignment horizontal="center" vertical="top"/>
      <protection locked="0"/>
    </xf>
    <xf numFmtId="0" fontId="16" fillId="2" borderId="1" xfId="1" applyFont="1" applyFill="1" applyBorder="1" applyAlignment="1" applyProtection="1">
      <alignment vertical="top" wrapText="1"/>
      <protection locked="0"/>
    </xf>
    <xf numFmtId="0" fontId="16" fillId="2" borderId="4" xfId="1" applyFont="1" applyFill="1" applyBorder="1" applyAlignment="1" applyProtection="1">
      <alignment horizontal="center" vertical="top"/>
      <protection locked="0"/>
    </xf>
    <xf numFmtId="0" fontId="21" fillId="2" borderId="1" xfId="6" applyFont="1" applyFill="1" applyBorder="1" applyAlignment="1" applyProtection="1">
      <alignment horizontal="center" vertical="top"/>
      <protection locked="0"/>
    </xf>
    <xf numFmtId="165" fontId="16" fillId="2" borderId="1" xfId="6" applyNumberFormat="1" applyFont="1" applyFill="1" applyBorder="1" applyAlignment="1" applyProtection="1">
      <alignment horizontal="center" vertical="top"/>
      <protection locked="0"/>
    </xf>
    <xf numFmtId="0" fontId="23" fillId="0" borderId="9" xfId="6" applyFont="1" applyBorder="1" applyAlignment="1" applyProtection="1">
      <alignment vertical="top" wrapText="1"/>
      <protection locked="0"/>
    </xf>
    <xf numFmtId="2" fontId="16" fillId="2" borderId="1" xfId="6" applyNumberFormat="1" applyFont="1" applyFill="1" applyBorder="1" applyAlignment="1" applyProtection="1">
      <alignment horizontal="center" vertical="top"/>
      <protection locked="0"/>
    </xf>
    <xf numFmtId="2" fontId="17" fillId="2" borderId="1" xfId="6" applyNumberFormat="1" applyFont="1" applyFill="1" applyBorder="1" applyAlignment="1" applyProtection="1">
      <alignment horizontal="center" vertical="top"/>
      <protection locked="0"/>
    </xf>
    <xf numFmtId="0" fontId="22" fillId="0" borderId="9" xfId="6" applyFont="1" applyBorder="1" applyAlignment="1" applyProtection="1">
      <alignment vertical="top" wrapText="1"/>
      <protection locked="0"/>
    </xf>
    <xf numFmtId="165" fontId="16" fillId="13" borderId="1" xfId="6" applyNumberFormat="1" applyFont="1" applyFill="1" applyBorder="1" applyAlignment="1" applyProtection="1">
      <alignment horizontal="center" vertical="top"/>
      <protection locked="0"/>
    </xf>
    <xf numFmtId="165" fontId="16" fillId="2" borderId="1" xfId="6" applyNumberFormat="1" applyFont="1" applyFill="1" applyBorder="1" applyAlignment="1" applyProtection="1">
      <alignment horizontal="center" vertical="center"/>
      <protection locked="0"/>
    </xf>
    <xf numFmtId="0" fontId="16" fillId="2" borderId="4" xfId="1" applyFont="1" applyFill="1" applyBorder="1" applyAlignment="1" applyProtection="1">
      <alignment vertical="top" wrapText="1"/>
      <protection locked="0"/>
    </xf>
    <xf numFmtId="0" fontId="16" fillId="2" borderId="23" xfId="1" applyFont="1" applyFill="1" applyBorder="1" applyAlignment="1" applyProtection="1">
      <alignment horizontal="center" vertical="top"/>
      <protection locked="0"/>
    </xf>
    <xf numFmtId="0" fontId="16" fillId="0" borderId="4" xfId="1" applyFont="1" applyBorder="1" applyAlignment="1" applyProtection="1">
      <alignment horizontal="center" vertical="top"/>
      <protection locked="0"/>
    </xf>
    <xf numFmtId="165" fontId="16" fillId="2" borderId="1" xfId="1" applyNumberFormat="1" applyFont="1" applyFill="1" applyBorder="1" applyAlignment="1">
      <alignment horizontal="center" vertical="top" wrapText="1"/>
    </xf>
    <xf numFmtId="0" fontId="17" fillId="2" borderId="1" xfId="1" applyFont="1" applyFill="1" applyBorder="1" applyAlignment="1" applyProtection="1">
      <alignment horizontal="center" vertical="top"/>
      <protection locked="0"/>
    </xf>
    <xf numFmtId="165" fontId="49" fillId="6" borderId="1" xfId="2" applyNumberFormat="1" applyFont="1" applyFill="1" applyBorder="1" applyAlignment="1">
      <alignment horizontal="center" vertical="top" wrapText="1"/>
    </xf>
    <xf numFmtId="49" fontId="49" fillId="0" borderId="1" xfId="2" applyNumberFormat="1" applyFont="1" applyBorder="1" applyAlignment="1">
      <alignment horizontal="center" vertical="top" shrinkToFit="1"/>
    </xf>
    <xf numFmtId="49" fontId="49" fillId="9" borderId="1" xfId="2" applyNumberFormat="1" applyFont="1" applyFill="1" applyBorder="1" applyAlignment="1">
      <alignment horizontal="center" vertical="top"/>
    </xf>
    <xf numFmtId="165" fontId="49" fillId="0" borderId="1" xfId="2" applyNumberFormat="1" applyFont="1" applyBorder="1" applyAlignment="1">
      <alignment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/>
    </xf>
    <xf numFmtId="165" fontId="23" fillId="2" borderId="1" xfId="2" applyNumberFormat="1" applyFont="1" applyFill="1" applyBorder="1" applyAlignment="1">
      <alignment horizontal="center" vertical="top" wrapText="1"/>
    </xf>
    <xf numFmtId="49" fontId="15" fillId="0" borderId="1" xfId="14" applyNumberFormat="1" applyFont="1" applyBorder="1" applyAlignment="1">
      <alignment horizontal="center" vertical="top" textRotation="90"/>
    </xf>
    <xf numFmtId="49" fontId="15" fillId="9" borderId="1" xfId="14" applyNumberFormat="1" applyFont="1" applyFill="1" applyBorder="1" applyAlignment="1">
      <alignment horizontal="center" vertical="center" textRotation="90"/>
    </xf>
    <xf numFmtId="49" fontId="44" fillId="0" borderId="1" xfId="14" applyNumberFormat="1" applyFont="1" applyBorder="1" applyAlignment="1">
      <alignment horizontal="center" vertical="top" wrapText="1"/>
    </xf>
    <xf numFmtId="0" fontId="44" fillId="0" borderId="1" xfId="14" applyFont="1" applyBorder="1" applyAlignment="1">
      <alignment horizontal="center" vertical="top"/>
    </xf>
    <xf numFmtId="165" fontId="44" fillId="0" borderId="1" xfId="14" applyNumberFormat="1" applyFont="1" applyBorder="1" applyAlignment="1">
      <alignment horizontal="center" vertical="top"/>
    </xf>
    <xf numFmtId="165" fontId="44" fillId="11" borderId="1" xfId="14" applyNumberFormat="1" applyFont="1" applyFill="1" applyBorder="1" applyAlignment="1">
      <alignment horizontal="center" vertical="top"/>
    </xf>
    <xf numFmtId="165" fontId="54" fillId="6" borderId="1" xfId="14" applyNumberFormat="1" applyFont="1" applyFill="1" applyBorder="1" applyAlignment="1">
      <alignment horizontal="center" vertical="top"/>
    </xf>
    <xf numFmtId="165" fontId="54" fillId="11" borderId="1" xfId="14" applyNumberFormat="1" applyFont="1" applyFill="1" applyBorder="1" applyAlignment="1">
      <alignment horizontal="center" vertical="top"/>
    </xf>
    <xf numFmtId="0" fontId="54" fillId="6" borderId="1" xfId="14" applyFont="1" applyFill="1" applyBorder="1" applyAlignment="1">
      <alignment horizontal="center" vertical="top"/>
    </xf>
    <xf numFmtId="0" fontId="44" fillId="0" borderId="1" xfId="14" applyFont="1" applyBorder="1" applyAlignment="1">
      <alignment horizontal="left" vertical="top" wrapText="1"/>
    </xf>
    <xf numFmtId="1" fontId="44" fillId="0" borderId="1" xfId="14" applyNumberFormat="1" applyFont="1" applyBorder="1" applyAlignment="1">
      <alignment horizontal="center" vertical="top"/>
    </xf>
    <xf numFmtId="0" fontId="44" fillId="0" borderId="2" xfId="14" applyFont="1" applyBorder="1" applyAlignment="1">
      <alignment horizontal="center" vertical="top"/>
    </xf>
    <xf numFmtId="165" fontId="44" fillId="0" borderId="2" xfId="14" applyNumberFormat="1" applyFont="1" applyBorder="1" applyAlignment="1">
      <alignment horizontal="center" vertical="top"/>
    </xf>
    <xf numFmtId="165" fontId="44" fillId="11" borderId="2" xfId="14" applyNumberFormat="1" applyFont="1" applyFill="1" applyBorder="1" applyAlignment="1">
      <alignment horizontal="center" vertical="top"/>
    </xf>
    <xf numFmtId="0" fontId="44" fillId="0" borderId="1" xfId="14" applyFont="1" applyBorder="1" applyAlignment="1">
      <alignment vertical="top" wrapText="1"/>
    </xf>
    <xf numFmtId="165" fontId="44" fillId="6" borderId="1" xfId="14" applyNumberFormat="1" applyFont="1" applyFill="1" applyBorder="1" applyAlignment="1">
      <alignment horizontal="center" vertical="top"/>
    </xf>
    <xf numFmtId="165" fontId="54" fillId="0" borderId="1" xfId="14" applyNumberFormat="1" applyFont="1" applyBorder="1" applyAlignment="1">
      <alignment horizontal="center" vertical="top" wrapText="1"/>
    </xf>
    <xf numFmtId="165" fontId="54" fillId="11" borderId="1" xfId="14" applyNumberFormat="1" applyFont="1" applyFill="1" applyBorder="1" applyAlignment="1">
      <alignment horizontal="center" vertical="top" wrapText="1"/>
    </xf>
    <xf numFmtId="49" fontId="44" fillId="0" borderId="1" xfId="14" applyNumberFormat="1" applyFont="1" applyBorder="1" applyAlignment="1">
      <alignment horizontal="center" vertical="top"/>
    </xf>
    <xf numFmtId="165" fontId="44" fillId="0" borderId="1" xfId="14" applyNumberFormat="1" applyFont="1" applyBorder="1" applyAlignment="1">
      <alignment horizontal="left" vertical="top" wrapText="1"/>
    </xf>
    <xf numFmtId="0" fontId="44" fillId="0" borderId="1" xfId="14" applyFont="1" applyBorder="1" applyAlignment="1">
      <alignment horizontal="center" vertical="top"/>
    </xf>
    <xf numFmtId="49" fontId="54" fillId="4" borderId="1" xfId="14" applyNumberFormat="1" applyFont="1" applyFill="1" applyBorder="1" applyAlignment="1">
      <alignment horizontal="center" vertical="top" wrapText="1"/>
    </xf>
    <xf numFmtId="49" fontId="15" fillId="0" borderId="1" xfId="14" applyNumberFormat="1" applyFont="1" applyBorder="1" applyAlignment="1">
      <alignment horizontal="center" vertical="center" textRotation="90"/>
    </xf>
    <xf numFmtId="165" fontId="68" fillId="0" borderId="1" xfId="14" applyNumberFormat="1" applyFont="1" applyBorder="1" applyAlignment="1">
      <alignment horizontal="center" vertical="top"/>
    </xf>
    <xf numFmtId="49" fontId="54" fillId="6" borderId="1" xfId="14" applyNumberFormat="1" applyFont="1" applyFill="1" applyBorder="1" applyAlignment="1">
      <alignment horizontal="center" vertical="top"/>
    </xf>
    <xf numFmtId="49" fontId="44" fillId="0" borderId="1" xfId="14" applyNumberFormat="1" applyFont="1" applyBorder="1" applyAlignment="1">
      <alignment vertical="top" wrapText="1"/>
    </xf>
    <xf numFmtId="165" fontId="44" fillId="10" borderId="1" xfId="14" applyNumberFormat="1" applyFont="1" applyFill="1" applyBorder="1" applyAlignment="1">
      <alignment horizontal="center" vertical="top"/>
    </xf>
    <xf numFmtId="165" fontId="54" fillId="0" borderId="1" xfId="14" applyNumberFormat="1" applyFont="1" applyBorder="1" applyAlignment="1">
      <alignment horizontal="center" vertical="top"/>
    </xf>
    <xf numFmtId="165" fontId="37" fillId="0" borderId="1" xfId="14" applyNumberFormat="1" applyFont="1" applyBorder="1" applyAlignment="1">
      <alignment horizontal="center" vertical="top"/>
    </xf>
    <xf numFmtId="165" fontId="68" fillId="6" borderId="1" xfId="14" applyNumberFormat="1" applyFont="1" applyFill="1" applyBorder="1" applyAlignment="1">
      <alignment horizontal="center" vertical="top"/>
    </xf>
    <xf numFmtId="49" fontId="15" fillId="0" borderId="1" xfId="14" applyNumberFormat="1" applyFont="1" applyBorder="1" applyAlignment="1">
      <alignment horizontal="center" vertical="top" wrapText="1"/>
    </xf>
    <xf numFmtId="49" fontId="15" fillId="9" borderId="1" xfId="14" applyNumberFormat="1" applyFont="1" applyFill="1" applyBorder="1" applyAlignment="1">
      <alignment horizontal="center" vertical="top" wrapText="1"/>
    </xf>
    <xf numFmtId="165" fontId="44" fillId="0" borderId="4" xfId="14" applyNumberFormat="1" applyFont="1" applyBorder="1" applyAlignment="1">
      <alignment horizontal="center" vertical="top"/>
    </xf>
    <xf numFmtId="165" fontId="44" fillId="0" borderId="1" xfId="10" applyNumberFormat="1" applyFont="1" applyFill="1" applyBorder="1" applyAlignment="1">
      <alignment horizontal="center" vertical="top"/>
    </xf>
    <xf numFmtId="165" fontId="44" fillId="6" borderId="1" xfId="10" applyNumberFormat="1" applyFont="1" applyFill="1" applyBorder="1" applyAlignment="1">
      <alignment horizontal="center" vertical="top"/>
    </xf>
    <xf numFmtId="165" fontId="44" fillId="2" borderId="1" xfId="14" applyNumberFormat="1" applyFont="1" applyFill="1" applyBorder="1" applyAlignment="1">
      <alignment horizontal="center" vertical="top"/>
    </xf>
    <xf numFmtId="0" fontId="44" fillId="2" borderId="1" xfId="14" applyFont="1" applyFill="1" applyBorder="1" applyAlignment="1">
      <alignment horizontal="center" vertical="top"/>
    </xf>
    <xf numFmtId="0" fontId="68" fillId="0" borderId="1" xfId="14" applyFont="1" applyBorder="1" applyAlignment="1">
      <alignment horizontal="center" vertical="top"/>
    </xf>
    <xf numFmtId="165" fontId="70" fillId="0" borderId="1" xfId="14" applyNumberFormat="1" applyFont="1" applyBorder="1" applyAlignment="1">
      <alignment horizontal="center" vertical="top"/>
    </xf>
    <xf numFmtId="0" fontId="70" fillId="6" borderId="1" xfId="14" applyFont="1" applyFill="1" applyBorder="1" applyAlignment="1">
      <alignment horizontal="center" vertical="top"/>
    </xf>
    <xf numFmtId="165" fontId="70" fillId="6" borderId="1" xfId="14" applyNumberFormat="1" applyFont="1" applyFill="1" applyBorder="1" applyAlignment="1">
      <alignment horizontal="center" vertical="top"/>
    </xf>
    <xf numFmtId="49" fontId="54" fillId="4" borderId="3" xfId="14" applyNumberFormat="1" applyFont="1" applyFill="1" applyBorder="1" applyAlignment="1">
      <alignment horizontal="center" vertical="top"/>
    </xf>
    <xf numFmtId="49" fontId="54" fillId="5" borderId="3" xfId="14" applyNumberFormat="1" applyFont="1" applyFill="1" applyBorder="1" applyAlignment="1">
      <alignment horizontal="center" vertical="top"/>
    </xf>
    <xf numFmtId="165" fontId="54" fillId="0" borderId="1" xfId="14" applyNumberFormat="1" applyFont="1" applyBorder="1" applyAlignment="1">
      <alignment vertical="top"/>
    </xf>
    <xf numFmtId="165" fontId="54" fillId="0" borderId="8" xfId="14" applyNumberFormat="1" applyFont="1" applyBorder="1" applyAlignment="1">
      <alignment vertical="top"/>
    </xf>
    <xf numFmtId="0" fontId="44" fillId="0" borderId="1" xfId="10" applyFont="1" applyFill="1" applyBorder="1" applyAlignment="1">
      <alignment horizontal="center" vertical="top"/>
    </xf>
    <xf numFmtId="165" fontId="54" fillId="6" borderId="1" xfId="10" applyNumberFormat="1" applyFont="1" applyFill="1" applyBorder="1" applyAlignment="1">
      <alignment horizontal="center" vertical="top"/>
    </xf>
    <xf numFmtId="0" fontId="37" fillId="0" borderId="2" xfId="14" applyFont="1" applyBorder="1" applyAlignment="1">
      <alignment vertical="top"/>
    </xf>
    <xf numFmtId="0" fontId="44" fillId="0" borderId="4" xfId="14" applyFont="1" applyBorder="1" applyAlignment="1">
      <alignment vertical="top" wrapText="1"/>
    </xf>
    <xf numFmtId="0" fontId="37" fillId="0" borderId="1" xfId="14" applyFont="1" applyBorder="1" applyAlignment="1">
      <alignment vertical="top"/>
    </xf>
    <xf numFmtId="165" fontId="54" fillId="3" borderId="1" xfId="14" applyNumberFormat="1" applyFont="1" applyFill="1" applyBorder="1" applyAlignment="1">
      <alignment horizontal="center" vertical="center"/>
    </xf>
    <xf numFmtId="49" fontId="49" fillId="0" borderId="0" xfId="14" applyNumberFormat="1" applyFont="1" applyAlignment="1">
      <alignment vertical="top"/>
    </xf>
    <xf numFmtId="49" fontId="49" fillId="0" borderId="0" xfId="14" applyNumberFormat="1" applyFont="1" applyAlignment="1">
      <alignment horizontal="right" vertical="top"/>
    </xf>
    <xf numFmtId="49" fontId="62" fillId="0" borderId="0" xfId="14" applyNumberFormat="1" applyFont="1" applyAlignment="1">
      <alignment horizontal="center" vertical="center" wrapText="1"/>
    </xf>
    <xf numFmtId="165" fontId="62" fillId="3" borderId="1" xfId="14" applyNumberFormat="1" applyFont="1" applyFill="1" applyBorder="1" applyAlignment="1">
      <alignment horizontal="center" vertical="top" wrapText="1"/>
    </xf>
    <xf numFmtId="165" fontId="62" fillId="13" borderId="1" xfId="14" applyNumberFormat="1" applyFont="1" applyFill="1" applyBorder="1" applyAlignment="1">
      <alignment horizontal="center" vertical="top" wrapText="1"/>
    </xf>
    <xf numFmtId="165" fontId="49" fillId="0" borderId="1" xfId="14" applyNumberFormat="1" applyFont="1" applyBorder="1" applyAlignment="1">
      <alignment horizontal="center" vertical="top" wrapText="1"/>
    </xf>
    <xf numFmtId="165" fontId="49" fillId="0" borderId="1" xfId="14" applyNumberFormat="1" applyFont="1" applyBorder="1" applyAlignment="1">
      <alignment horizontal="center" vertical="top"/>
    </xf>
    <xf numFmtId="165" fontId="62" fillId="6" borderId="1" xfId="14" applyNumberFormat="1" applyFont="1" applyFill="1" applyBorder="1" applyAlignment="1">
      <alignment horizontal="center" vertical="top" wrapText="1"/>
    </xf>
    <xf numFmtId="0" fontId="49" fillId="0" borderId="0" xfId="16" applyFont="1" applyAlignment="1" applyProtection="1">
      <alignment vertical="top"/>
      <protection locked="0"/>
    </xf>
    <xf numFmtId="0" fontId="49" fillId="0" borderId="0" xfId="16" applyFont="1" applyAlignment="1" applyProtection="1">
      <alignment vertical="top" wrapText="1"/>
      <protection locked="0"/>
    </xf>
    <xf numFmtId="165" fontId="49" fillId="0" borderId="0" xfId="14" applyNumberFormat="1" applyFont="1" applyBorder="1" applyAlignment="1">
      <alignment horizontal="center" vertical="top" wrapText="1"/>
    </xf>
    <xf numFmtId="0" fontId="17" fillId="0" borderId="1" xfId="7" applyNumberFormat="1" applyFont="1" applyBorder="1" applyAlignment="1">
      <alignment horizontal="center" vertical="top" wrapText="1"/>
    </xf>
    <xf numFmtId="165" fontId="49" fillId="0" borderId="1" xfId="2" applyNumberFormat="1" applyFont="1" applyBorder="1" applyAlignment="1">
      <alignment horizontal="center" vertical="top" wrapText="1"/>
    </xf>
    <xf numFmtId="165" fontId="49" fillId="6" borderId="1" xfId="2" applyNumberFormat="1" applyFont="1" applyFill="1" applyBorder="1" applyAlignment="1">
      <alignment horizontal="center" vertical="top" wrapText="1"/>
    </xf>
    <xf numFmtId="165" fontId="49" fillId="9" borderId="1" xfId="2" applyNumberFormat="1" applyFont="1" applyFill="1" applyBorder="1" applyAlignment="1">
      <alignment horizontal="center" vertical="top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165" fontId="65" fillId="9" borderId="1" xfId="2" applyNumberFormat="1" applyFont="1" applyFill="1" applyBorder="1" applyAlignment="1">
      <alignment horizontal="center" vertical="top"/>
    </xf>
    <xf numFmtId="165" fontId="65" fillId="0" borderId="1" xfId="2" applyNumberFormat="1" applyFont="1" applyBorder="1" applyAlignment="1">
      <alignment horizontal="center" vertical="top"/>
    </xf>
    <xf numFmtId="2" fontId="17" fillId="0" borderId="1" xfId="1" applyNumberFormat="1" applyFont="1" applyBorder="1" applyAlignment="1" applyProtection="1">
      <alignment horizontal="center" vertical="top"/>
      <protection locked="0"/>
    </xf>
    <xf numFmtId="165" fontId="16" fillId="2" borderId="1" xfId="4" applyNumberFormat="1" applyFont="1" applyFill="1" applyBorder="1" applyAlignment="1">
      <alignment horizontal="center" vertical="top"/>
    </xf>
    <xf numFmtId="165" fontId="16" fillId="0" borderId="1" xfId="1" applyNumberFormat="1" applyFont="1" applyFill="1" applyBorder="1" applyAlignment="1">
      <alignment horizontal="center" vertical="top"/>
    </xf>
    <xf numFmtId="0" fontId="17" fillId="0" borderId="4" xfId="2" applyFont="1" applyBorder="1" applyAlignment="1">
      <alignment horizontal="left" vertical="top" wrapText="1"/>
    </xf>
    <xf numFmtId="0" fontId="19" fillId="0" borderId="4" xfId="2" applyFont="1" applyBorder="1" applyAlignment="1">
      <alignment horizontal="center" vertical="top" wrapText="1"/>
    </xf>
    <xf numFmtId="49" fontId="19" fillId="0" borderId="4" xfId="2" applyNumberFormat="1" applyFont="1" applyBorder="1" applyAlignment="1">
      <alignment horizontal="center" vertical="top" wrapText="1"/>
    </xf>
    <xf numFmtId="0" fontId="44" fillId="0" borderId="1" xfId="14" applyFont="1" applyBorder="1" applyAlignment="1">
      <alignment vertical="top" wrapText="1"/>
    </xf>
    <xf numFmtId="0" fontId="44" fillId="0" borderId="1" xfId="14" applyFont="1" applyBorder="1" applyAlignment="1">
      <alignment horizontal="center" vertical="top"/>
    </xf>
    <xf numFmtId="165" fontId="44" fillId="6" borderId="1" xfId="14" applyNumberFormat="1" applyFont="1" applyFill="1" applyBorder="1" applyAlignment="1">
      <alignment horizontal="center" vertical="top"/>
    </xf>
    <xf numFmtId="0" fontId="16" fillId="6" borderId="1" xfId="6" applyFont="1" applyFill="1" applyBorder="1" applyAlignment="1">
      <alignment horizontal="center" vertical="top"/>
    </xf>
    <xf numFmtId="0" fontId="16" fillId="0" borderId="1" xfId="6" applyFont="1" applyFill="1" applyBorder="1" applyAlignment="1">
      <alignment horizontal="center" vertical="top"/>
    </xf>
    <xf numFmtId="165" fontId="16" fillId="0" borderId="1" xfId="6" applyNumberFormat="1" applyFont="1" applyFill="1" applyBorder="1" applyAlignment="1">
      <alignment horizontal="center" vertical="top"/>
    </xf>
    <xf numFmtId="165" fontId="62" fillId="13" borderId="1" xfId="2" applyNumberFormat="1" applyFont="1" applyFill="1" applyBorder="1" applyAlignment="1">
      <alignment horizontal="center" vertical="top"/>
    </xf>
    <xf numFmtId="166" fontId="17" fillId="6" borderId="1" xfId="2" applyNumberFormat="1" applyFont="1" applyFill="1" applyBorder="1" applyAlignment="1">
      <alignment horizontal="center" vertical="top"/>
    </xf>
    <xf numFmtId="0" fontId="17" fillId="2" borderId="4" xfId="2" applyFont="1" applyFill="1" applyBorder="1" applyAlignment="1">
      <alignment horizontal="left" vertical="top" wrapText="1"/>
    </xf>
    <xf numFmtId="165" fontId="49" fillId="0" borderId="1" xfId="2" applyNumberFormat="1" applyFont="1" applyBorder="1" applyAlignment="1">
      <alignment horizontal="center" vertical="top"/>
    </xf>
    <xf numFmtId="0" fontId="44" fillId="0" borderId="1" xfId="14" applyFont="1" applyBorder="1" applyAlignment="1">
      <alignment horizontal="center" vertical="center" wrapText="1"/>
    </xf>
    <xf numFmtId="49" fontId="15" fillId="0" borderId="1" xfId="14" applyNumberFormat="1" applyFont="1" applyBorder="1" applyAlignment="1">
      <alignment horizontal="center" vertical="center" textRotation="90"/>
    </xf>
    <xf numFmtId="2" fontId="49" fillId="9" borderId="2" xfId="2" applyNumberFormat="1" applyFont="1" applyFill="1" applyBorder="1" applyAlignment="1">
      <alignment horizontal="center" vertical="top"/>
    </xf>
    <xf numFmtId="2" fontId="49" fillId="9" borderId="3" xfId="2" applyNumberFormat="1" applyFont="1" applyFill="1" applyBorder="1" applyAlignment="1">
      <alignment horizontal="center" vertical="top"/>
    </xf>
    <xf numFmtId="2" fontId="49" fillId="9" borderId="4" xfId="2" applyNumberFormat="1" applyFont="1" applyFill="1" applyBorder="1" applyAlignment="1">
      <alignment horizontal="center" vertical="top"/>
    </xf>
    <xf numFmtId="165" fontId="44" fillId="0" borderId="2" xfId="2" applyNumberFormat="1" applyFont="1" applyBorder="1" applyAlignment="1">
      <alignment horizontal="center" vertical="center" wrapText="1"/>
    </xf>
    <xf numFmtId="165" fontId="44" fillId="0" borderId="3" xfId="2" applyNumberFormat="1" applyFont="1" applyBorder="1" applyAlignment="1">
      <alignment horizontal="center" vertical="center" wrapText="1"/>
    </xf>
    <xf numFmtId="165" fontId="44" fillId="0" borderId="4" xfId="2" applyNumberFormat="1" applyFont="1" applyBorder="1" applyAlignment="1">
      <alignment horizontal="center" vertical="center" wrapText="1"/>
    </xf>
    <xf numFmtId="165" fontId="44" fillId="0" borderId="1" xfId="2" applyNumberFormat="1" applyFont="1" applyBorder="1" applyAlignment="1">
      <alignment horizontal="center" vertical="center"/>
    </xf>
    <xf numFmtId="165" fontId="49" fillId="0" borderId="1" xfId="2" applyNumberFormat="1" applyFont="1" applyBorder="1" applyAlignment="1">
      <alignment horizontal="center" vertical="center" wrapText="1"/>
    </xf>
    <xf numFmtId="165" fontId="49" fillId="0" borderId="1" xfId="2" applyNumberFormat="1" applyFont="1" applyBorder="1" applyAlignment="1">
      <alignment horizontal="center" vertical="center"/>
    </xf>
    <xf numFmtId="165" fontId="49" fillId="0" borderId="0" xfId="2" applyNumberFormat="1" applyFont="1" applyAlignment="1">
      <alignment vertical="center" wrapText="1"/>
    </xf>
    <xf numFmtId="165" fontId="62" fillId="0" borderId="0" xfId="2" applyNumberFormat="1" applyFont="1" applyAlignment="1">
      <alignment horizontal="center" vertical="center"/>
    </xf>
    <xf numFmtId="165" fontId="49" fillId="7" borderId="1" xfId="2" applyNumberFormat="1" applyFont="1" applyFill="1" applyBorder="1" applyAlignment="1">
      <alignment horizontal="center" vertical="center" textRotation="90" wrapText="1"/>
    </xf>
    <xf numFmtId="165" fontId="49" fillId="8" borderId="1" xfId="2" applyNumberFormat="1" applyFont="1" applyFill="1" applyBorder="1" applyAlignment="1">
      <alignment horizontal="center" vertical="center" textRotation="90" wrapText="1"/>
    </xf>
    <xf numFmtId="165" fontId="49" fillId="0" borderId="1" xfId="2" applyNumberFormat="1" applyFont="1" applyBorder="1" applyAlignment="1">
      <alignment horizontal="center" vertical="center" textRotation="90" wrapText="1"/>
    </xf>
    <xf numFmtId="165" fontId="62" fillId="13" borderId="1" xfId="2" applyNumberFormat="1" applyFont="1" applyFill="1" applyBorder="1" applyAlignment="1">
      <alignment horizontal="left" vertical="top" wrapText="1"/>
    </xf>
    <xf numFmtId="165" fontId="63" fillId="7" borderId="1" xfId="2" applyNumberFormat="1" applyFont="1" applyFill="1" applyBorder="1" applyAlignment="1">
      <alignment horizontal="left" vertical="top"/>
    </xf>
    <xf numFmtId="165" fontId="62" fillId="8" borderId="1" xfId="2" applyNumberFormat="1" applyFont="1" applyFill="1" applyBorder="1" applyAlignment="1">
      <alignment horizontal="left" vertical="top" wrapText="1"/>
    </xf>
    <xf numFmtId="165" fontId="63" fillId="9" borderId="1" xfId="2" applyNumberFormat="1" applyFont="1" applyFill="1" applyBorder="1" applyAlignment="1">
      <alignment horizontal="left" vertical="top" wrapText="1"/>
    </xf>
    <xf numFmtId="165" fontId="49" fillId="9" borderId="1" xfId="2" applyNumberFormat="1" applyFont="1" applyFill="1" applyBorder="1" applyAlignment="1">
      <alignment horizontal="left" vertical="top" wrapText="1"/>
    </xf>
    <xf numFmtId="165" fontId="62" fillId="7" borderId="1" xfId="2" applyNumberFormat="1" applyFont="1" applyFill="1" applyBorder="1" applyAlignment="1">
      <alignment horizontal="center" vertical="top"/>
    </xf>
    <xf numFmtId="165" fontId="62" fillId="8" borderId="1" xfId="2" applyNumberFormat="1" applyFont="1" applyFill="1" applyBorder="1" applyAlignment="1">
      <alignment horizontal="center" vertical="top"/>
    </xf>
    <xf numFmtId="165" fontId="62" fillId="9" borderId="1" xfId="2" applyNumberFormat="1" applyFont="1" applyFill="1" applyBorder="1" applyAlignment="1">
      <alignment horizontal="center" vertical="top"/>
    </xf>
    <xf numFmtId="165" fontId="64" fillId="0" borderId="1" xfId="2" applyNumberFormat="1" applyFont="1" applyBorder="1" applyAlignment="1">
      <alignment horizontal="left" vertical="top" wrapText="1"/>
    </xf>
    <xf numFmtId="1" fontId="12" fillId="9" borderId="1" xfId="2" applyNumberFormat="1" applyFont="1" applyFill="1" applyBorder="1" applyAlignment="1">
      <alignment horizontal="center" vertical="center" textRotation="90"/>
    </xf>
    <xf numFmtId="165" fontId="49" fillId="9" borderId="1" xfId="2" applyNumberFormat="1" applyFont="1" applyFill="1" applyBorder="1" applyAlignment="1">
      <alignment horizontal="center" vertical="top" wrapText="1"/>
    </xf>
    <xf numFmtId="49" fontId="49" fillId="9" borderId="1" xfId="2" applyNumberFormat="1" applyFont="1" applyFill="1" applyBorder="1" applyAlignment="1">
      <alignment horizontal="center" vertical="top"/>
    </xf>
    <xf numFmtId="165" fontId="62" fillId="7" borderId="1" xfId="2" applyNumberFormat="1" applyFont="1" applyFill="1" applyBorder="1" applyAlignment="1">
      <alignment horizontal="center" vertical="top" wrapText="1"/>
    </xf>
    <xf numFmtId="0" fontId="49" fillId="7" borderId="1" xfId="2" applyFont="1" applyFill="1" applyBorder="1" applyAlignment="1">
      <alignment horizontal="center" vertical="top" wrapText="1"/>
    </xf>
    <xf numFmtId="165" fontId="62" fillId="8" borderId="1" xfId="2" applyNumberFormat="1" applyFont="1" applyFill="1" applyBorder="1" applyAlignment="1">
      <alignment horizontal="center" vertical="top" wrapText="1"/>
    </xf>
    <xf numFmtId="0" fontId="49" fillId="8" borderId="1" xfId="2" applyFont="1" applyFill="1" applyBorder="1" applyAlignment="1">
      <alignment horizontal="center" vertical="top" wrapText="1"/>
    </xf>
    <xf numFmtId="165" fontId="62" fillId="9" borderId="1" xfId="2" applyNumberFormat="1" applyFont="1" applyFill="1" applyBorder="1" applyAlignment="1">
      <alignment vertical="top" wrapText="1"/>
    </xf>
    <xf numFmtId="165" fontId="49" fillId="0" borderId="1" xfId="2" applyNumberFormat="1" applyFont="1" applyBorder="1" applyAlignment="1">
      <alignment horizontal="left" vertical="top" wrapText="1"/>
    </xf>
    <xf numFmtId="1" fontId="12" fillId="9" borderId="1" xfId="2" applyNumberFormat="1" applyFont="1" applyFill="1" applyBorder="1" applyAlignment="1">
      <alignment horizontal="center" vertical="center" textRotation="90" wrapText="1"/>
    </xf>
    <xf numFmtId="1" fontId="12" fillId="0" borderId="1" xfId="2" applyNumberFormat="1" applyFont="1" applyBorder="1" applyAlignment="1">
      <alignment horizontal="center" vertical="center" textRotation="90" wrapText="1"/>
    </xf>
    <xf numFmtId="165" fontId="49" fillId="0" borderId="1" xfId="2" applyNumberFormat="1" applyFont="1" applyBorder="1" applyAlignment="1">
      <alignment horizontal="center" vertical="top" wrapText="1"/>
    </xf>
    <xf numFmtId="165" fontId="62" fillId="0" borderId="1" xfId="2" applyNumberFormat="1" applyFont="1" applyBorder="1" applyAlignment="1">
      <alignment horizontal="right" vertical="top"/>
    </xf>
    <xf numFmtId="165" fontId="49" fillId="6" borderId="1" xfId="2" applyNumberFormat="1" applyFont="1" applyFill="1" applyBorder="1" applyAlignment="1">
      <alignment horizontal="center" vertical="top" wrapText="1"/>
    </xf>
    <xf numFmtId="165" fontId="62" fillId="9" borderId="1" xfId="2" applyNumberFormat="1" applyFont="1" applyFill="1" applyBorder="1" applyAlignment="1">
      <alignment horizontal="left" vertical="top" wrapText="1"/>
    </xf>
    <xf numFmtId="1" fontId="49" fillId="9" borderId="1" xfId="2" applyNumberFormat="1" applyFont="1" applyFill="1" applyBorder="1" applyAlignment="1">
      <alignment horizontal="center" vertical="center" textRotation="90"/>
    </xf>
    <xf numFmtId="165" fontId="49" fillId="9" borderId="1" xfId="2" applyNumberFormat="1" applyFont="1" applyFill="1" applyBorder="1" applyAlignment="1">
      <alignment horizontal="center" vertical="top"/>
    </xf>
    <xf numFmtId="2" fontId="49" fillId="9" borderId="1" xfId="2" applyNumberFormat="1" applyFont="1" applyFill="1" applyBorder="1" applyAlignment="1">
      <alignment horizontal="center" vertical="top"/>
    </xf>
    <xf numFmtId="0" fontId="49" fillId="0" borderId="1" xfId="2" applyFont="1" applyBorder="1" applyAlignment="1">
      <alignment horizontal="left" vertical="top" wrapText="1"/>
    </xf>
    <xf numFmtId="165" fontId="49" fillId="8" borderId="2" xfId="2" applyNumberFormat="1" applyFont="1" applyFill="1" applyBorder="1" applyAlignment="1">
      <alignment horizontal="center" vertical="top"/>
    </xf>
    <xf numFmtId="165" fontId="49" fillId="8" borderId="3" xfId="2" applyNumberFormat="1" applyFont="1" applyFill="1" applyBorder="1" applyAlignment="1">
      <alignment horizontal="center" vertical="top"/>
    </xf>
    <xf numFmtId="165" fontId="49" fillId="8" borderId="4" xfId="2" applyNumberFormat="1" applyFont="1" applyFill="1" applyBorder="1" applyAlignment="1">
      <alignment horizontal="center" vertical="top"/>
    </xf>
    <xf numFmtId="165" fontId="62" fillId="6" borderId="1" xfId="2" applyNumberFormat="1" applyFont="1" applyFill="1" applyBorder="1" applyAlignment="1">
      <alignment horizontal="right" vertical="top"/>
    </xf>
    <xf numFmtId="49" fontId="62" fillId="7" borderId="1" xfId="2" applyNumberFormat="1" applyFont="1" applyFill="1" applyBorder="1" applyAlignment="1">
      <alignment horizontal="center" vertical="top"/>
    </xf>
    <xf numFmtId="49" fontId="62" fillId="8" borderId="1" xfId="2" applyNumberFormat="1" applyFont="1" applyFill="1" applyBorder="1" applyAlignment="1">
      <alignment horizontal="center" vertical="top"/>
    </xf>
    <xf numFmtId="49" fontId="62" fillId="9" borderId="1" xfId="2" applyNumberFormat="1" applyFont="1" applyFill="1" applyBorder="1" applyAlignment="1">
      <alignment horizontal="center" vertical="top"/>
    </xf>
    <xf numFmtId="165" fontId="49" fillId="9" borderId="1" xfId="2" applyNumberFormat="1" applyFont="1" applyFill="1" applyBorder="1" applyAlignment="1">
      <alignment horizontal="center" vertical="center" textRotation="90" wrapText="1"/>
    </xf>
    <xf numFmtId="49" fontId="49" fillId="9" borderId="1" xfId="2" applyNumberFormat="1" applyFont="1" applyFill="1" applyBorder="1" applyAlignment="1">
      <alignment horizontal="center" vertical="top" wrapText="1"/>
    </xf>
    <xf numFmtId="49" fontId="49" fillId="2" borderId="1" xfId="2" applyNumberFormat="1" applyFont="1" applyFill="1" applyBorder="1" applyAlignment="1">
      <alignment horizontal="left" vertical="top" wrapText="1"/>
    </xf>
    <xf numFmtId="49" fontId="49" fillId="0" borderId="1" xfId="2" applyNumberFormat="1" applyFont="1" applyBorder="1" applyAlignment="1">
      <alignment horizontal="left" vertical="top" wrapText="1"/>
    </xf>
    <xf numFmtId="1" fontId="49" fillId="2" borderId="1" xfId="2" applyNumberFormat="1" applyFont="1" applyFill="1" applyBorder="1" applyAlignment="1">
      <alignment horizontal="center" vertical="top" wrapText="1"/>
    </xf>
    <xf numFmtId="1" fontId="49" fillId="0" borderId="1" xfId="2" applyNumberFormat="1" applyFont="1" applyBorder="1" applyAlignment="1">
      <alignment horizontal="center" vertical="top" wrapText="1"/>
    </xf>
    <xf numFmtId="165" fontId="62" fillId="0" borderId="1" xfId="2" applyNumberFormat="1" applyFont="1" applyBorder="1" applyAlignment="1">
      <alignment horizontal="left" vertical="top" wrapText="1"/>
    </xf>
    <xf numFmtId="49" fontId="54" fillId="7" borderId="1" xfId="2" applyNumberFormat="1" applyFont="1" applyFill="1" applyBorder="1" applyAlignment="1">
      <alignment horizontal="center" vertical="top"/>
    </xf>
    <xf numFmtId="49" fontId="54" fillId="8" borderId="1" xfId="2" applyNumberFormat="1" applyFont="1" applyFill="1" applyBorder="1" applyAlignment="1">
      <alignment horizontal="center" vertical="top"/>
    </xf>
    <xf numFmtId="49" fontId="54" fillId="0" borderId="1" xfId="2" applyNumberFormat="1" applyFont="1" applyBorder="1" applyAlignment="1">
      <alignment horizontal="center" vertical="top" wrapText="1"/>
    </xf>
    <xf numFmtId="0" fontId="69" fillId="0" borderId="1" xfId="2" applyFont="1" applyBorder="1" applyAlignment="1">
      <alignment horizontal="center" vertical="top" wrapText="1"/>
    </xf>
    <xf numFmtId="0" fontId="68" fillId="0" borderId="1" xfId="2" applyFont="1" applyBorder="1" applyAlignment="1">
      <alignment horizontal="left" vertical="top" wrapText="1"/>
    </xf>
    <xf numFmtId="49" fontId="44" fillId="0" borderId="1" xfId="2" applyNumberFormat="1" applyFont="1" applyBorder="1" applyAlignment="1">
      <alignment horizontal="center" vertical="center" textRotation="90"/>
    </xf>
    <xf numFmtId="0" fontId="44" fillId="0" borderId="1" xfId="2" applyFont="1" applyBorder="1" applyAlignment="1">
      <alignment horizontal="left" vertical="top" wrapText="1"/>
    </xf>
    <xf numFmtId="1" fontId="49" fillId="9" borderId="1" xfId="2" applyNumberFormat="1" applyFont="1" applyFill="1" applyBorder="1" applyAlignment="1">
      <alignment horizontal="center" vertical="top" textRotation="90"/>
    </xf>
    <xf numFmtId="1" fontId="49" fillId="9" borderId="1" xfId="2" applyNumberFormat="1" applyFont="1" applyFill="1" applyBorder="1" applyAlignment="1">
      <alignment horizontal="center" vertical="top"/>
    </xf>
    <xf numFmtId="165" fontId="63" fillId="8" borderId="1" xfId="2" applyNumberFormat="1" applyFont="1" applyFill="1" applyBorder="1" applyAlignment="1">
      <alignment horizontal="left" vertical="top"/>
    </xf>
    <xf numFmtId="49" fontId="62" fillId="7" borderId="1" xfId="2" applyNumberFormat="1" applyFont="1" applyFill="1" applyBorder="1" applyAlignment="1">
      <alignment horizontal="center" vertical="top" wrapText="1"/>
    </xf>
    <xf numFmtId="49" fontId="62" fillId="8" borderId="1" xfId="2" applyNumberFormat="1" applyFont="1" applyFill="1" applyBorder="1" applyAlignment="1">
      <alignment horizontal="center" vertical="top" wrapText="1"/>
    </xf>
    <xf numFmtId="165" fontId="20" fillId="0" borderId="0" xfId="2" applyNumberFormat="1" applyFont="1" applyAlignment="1">
      <alignment horizontal="center" vertical="top" wrapText="1"/>
    </xf>
    <xf numFmtId="49" fontId="44" fillId="0" borderId="1" xfId="2" applyNumberFormat="1" applyFont="1" applyBorder="1" applyAlignment="1">
      <alignment horizontal="center" vertical="top"/>
    </xf>
    <xf numFmtId="0" fontId="68" fillId="0" borderId="1" xfId="2" applyFont="1" applyBorder="1" applyAlignment="1">
      <alignment vertical="top" wrapText="1"/>
    </xf>
    <xf numFmtId="0" fontId="68" fillId="0" borderId="1" xfId="2" applyFont="1" applyBorder="1" applyAlignment="1">
      <alignment horizontal="center" vertical="top" wrapText="1"/>
    </xf>
    <xf numFmtId="0" fontId="68" fillId="0" borderId="1" xfId="2" applyFont="1" applyBorder="1" applyAlignment="1">
      <alignment horizontal="center" vertical="top"/>
    </xf>
    <xf numFmtId="0" fontId="37" fillId="0" borderId="1" xfId="2" applyFont="1" applyBorder="1" applyAlignment="1">
      <alignment horizontal="center" vertical="top"/>
    </xf>
    <xf numFmtId="165" fontId="62" fillId="7" borderId="1" xfId="2" applyNumberFormat="1" applyFont="1" applyFill="1" applyBorder="1" applyAlignment="1">
      <alignment vertical="top" wrapText="1"/>
    </xf>
    <xf numFmtId="0" fontId="49" fillId="7" borderId="1" xfId="2" applyFont="1" applyFill="1" applyBorder="1" applyAlignment="1">
      <alignment vertical="top" wrapText="1"/>
    </xf>
    <xf numFmtId="165" fontId="62" fillId="8" borderId="2" xfId="2" applyNumberFormat="1" applyFont="1" applyFill="1" applyBorder="1" applyAlignment="1">
      <alignment horizontal="center" vertical="top"/>
    </xf>
    <xf numFmtId="165" fontId="62" fillId="8" borderId="3" xfId="2" applyNumberFormat="1" applyFont="1" applyFill="1" applyBorder="1" applyAlignment="1">
      <alignment horizontal="center" vertical="top"/>
    </xf>
    <xf numFmtId="165" fontId="62" fillId="8" borderId="4" xfId="2" applyNumberFormat="1" applyFont="1" applyFill="1" applyBorder="1" applyAlignment="1">
      <alignment horizontal="center" vertical="top"/>
    </xf>
    <xf numFmtId="49" fontId="62" fillId="0" borderId="1" xfId="2" applyNumberFormat="1" applyFont="1" applyBorder="1" applyAlignment="1">
      <alignment horizontal="center" vertical="top"/>
    </xf>
    <xf numFmtId="165" fontId="49" fillId="0" borderId="1" xfId="2" applyNumberFormat="1" applyFont="1" applyBorder="1" applyAlignment="1">
      <alignment horizontal="center" vertical="center" textRotation="90"/>
    </xf>
    <xf numFmtId="0" fontId="49" fillId="0" borderId="1" xfId="2" applyFont="1" applyBorder="1" applyAlignment="1">
      <alignment horizontal="center" vertical="top" wrapText="1"/>
    </xf>
    <xf numFmtId="165" fontId="49" fillId="0" borderId="1" xfId="2" applyNumberFormat="1" applyFont="1" applyBorder="1" applyAlignment="1">
      <alignment vertical="top" wrapText="1"/>
    </xf>
    <xf numFmtId="1" fontId="49" fillId="0" borderId="1" xfId="2" applyNumberFormat="1" applyFont="1" applyBorder="1" applyAlignment="1">
      <alignment horizontal="center" vertical="top"/>
    </xf>
    <xf numFmtId="165" fontId="63" fillId="7" borderId="1" xfId="2" applyNumberFormat="1" applyFont="1" applyFill="1" applyBorder="1" applyAlignment="1">
      <alignment vertical="top" wrapText="1"/>
    </xf>
    <xf numFmtId="0" fontId="65" fillId="7" borderId="1" xfId="2" applyFont="1" applyFill="1" applyBorder="1" applyAlignment="1">
      <alignment vertical="top" wrapText="1"/>
    </xf>
    <xf numFmtId="165" fontId="63" fillId="8" borderId="2" xfId="2" applyNumberFormat="1" applyFont="1" applyFill="1" applyBorder="1" applyAlignment="1">
      <alignment horizontal="center" vertical="top"/>
    </xf>
    <xf numFmtId="165" fontId="63" fillId="8" borderId="3" xfId="2" applyNumberFormat="1" applyFont="1" applyFill="1" applyBorder="1" applyAlignment="1">
      <alignment horizontal="center" vertical="top"/>
    </xf>
    <xf numFmtId="165" fontId="63" fillId="8" borderId="4" xfId="2" applyNumberFormat="1" applyFont="1" applyFill="1" applyBorder="1" applyAlignment="1">
      <alignment horizontal="center" vertical="top"/>
    </xf>
    <xf numFmtId="49" fontId="63" fillId="0" borderId="1" xfId="2" applyNumberFormat="1" applyFont="1" applyBorder="1" applyAlignment="1">
      <alignment horizontal="center" vertical="top"/>
    </xf>
    <xf numFmtId="0" fontId="49" fillId="0" borderId="1" xfId="2" applyFont="1" applyBorder="1" applyAlignment="1">
      <alignment horizontal="center" vertical="center" textRotation="90"/>
    </xf>
    <xf numFmtId="49" fontId="63" fillId="0" borderId="1" xfId="2" applyNumberFormat="1" applyFont="1" applyBorder="1" applyAlignment="1">
      <alignment horizontal="center" vertical="top" wrapText="1"/>
    </xf>
    <xf numFmtId="0" fontId="65" fillId="0" borderId="1" xfId="15" applyFont="1" applyBorder="1" applyAlignment="1" applyProtection="1">
      <alignment horizontal="left" vertical="top" wrapText="1"/>
      <protection locked="0"/>
    </xf>
    <xf numFmtId="1" fontId="49" fillId="9" borderId="1" xfId="2" applyNumberFormat="1" applyFont="1" applyFill="1" applyBorder="1" applyAlignment="1">
      <alignment horizontal="center" vertical="center" textRotation="90" wrapText="1"/>
    </xf>
    <xf numFmtId="165" fontId="19" fillId="0" borderId="1" xfId="14" applyNumberFormat="1" applyFont="1" applyBorder="1" applyAlignment="1">
      <alignment vertical="top" wrapText="1"/>
    </xf>
    <xf numFmtId="165" fontId="21" fillId="0" borderId="1" xfId="14" applyNumberFormat="1" applyFont="1" applyBorder="1" applyAlignment="1">
      <alignment vertical="top" wrapText="1"/>
    </xf>
    <xf numFmtId="1" fontId="23" fillId="0" borderId="1" xfId="2" applyNumberFormat="1" applyFont="1" applyBorder="1" applyAlignment="1">
      <alignment horizontal="center" vertical="top"/>
    </xf>
    <xf numFmtId="1" fontId="23" fillId="0" borderId="1" xfId="2" applyNumberFormat="1" applyFont="1" applyBorder="1" applyAlignment="1">
      <alignment horizontal="center" vertical="top" wrapText="1"/>
    </xf>
    <xf numFmtId="49" fontId="62" fillId="0" borderId="1" xfId="2" applyNumberFormat="1" applyFont="1" applyBorder="1" applyAlignment="1">
      <alignment horizontal="center" vertical="top" wrapText="1"/>
    </xf>
    <xf numFmtId="0" fontId="68" fillId="0" borderId="1" xfId="15" applyFont="1" applyBorder="1" applyAlignment="1" applyProtection="1">
      <alignment horizontal="left" vertical="top" wrapText="1"/>
      <protection locked="0"/>
    </xf>
    <xf numFmtId="0" fontId="49" fillId="0" borderId="1" xfId="2" applyFont="1" applyBorder="1" applyAlignment="1">
      <alignment horizontal="center" vertical="top"/>
    </xf>
    <xf numFmtId="49" fontId="63" fillId="7" borderId="1" xfId="2" applyNumberFormat="1" applyFont="1" applyFill="1" applyBorder="1" applyAlignment="1">
      <alignment horizontal="center" vertical="top" wrapText="1"/>
    </xf>
    <xf numFmtId="49" fontId="63" fillId="8" borderId="1" xfId="2" applyNumberFormat="1" applyFont="1" applyFill="1" applyBorder="1" applyAlignment="1">
      <alignment horizontal="center" vertical="top" wrapText="1"/>
    </xf>
    <xf numFmtId="165" fontId="65" fillId="9" borderId="1" xfId="2" applyNumberFormat="1" applyFont="1" applyFill="1" applyBorder="1" applyAlignment="1">
      <alignment horizontal="left" vertical="top" wrapText="1"/>
    </xf>
    <xf numFmtId="0" fontId="65" fillId="0" borderId="1" xfId="2" applyFont="1" applyBorder="1" applyAlignment="1">
      <alignment horizontal="center" vertical="top"/>
    </xf>
    <xf numFmtId="49" fontId="65" fillId="9" borderId="1" xfId="2" applyNumberFormat="1" applyFont="1" applyFill="1" applyBorder="1" applyAlignment="1">
      <alignment horizontal="center" vertical="top" wrapText="1"/>
    </xf>
    <xf numFmtId="49" fontId="65" fillId="9" borderId="1" xfId="2" applyNumberFormat="1" applyFont="1" applyFill="1" applyBorder="1" applyAlignment="1">
      <alignment horizontal="center" vertical="top"/>
    </xf>
    <xf numFmtId="49" fontId="49" fillId="0" borderId="1" xfId="2" applyNumberFormat="1" applyFont="1" applyBorder="1" applyAlignment="1">
      <alignment horizontal="center" vertical="top" shrinkToFit="1"/>
    </xf>
    <xf numFmtId="165" fontId="49" fillId="8" borderId="1" xfId="2" applyNumberFormat="1" applyFont="1" applyFill="1" applyBorder="1" applyAlignment="1">
      <alignment horizontal="center" vertical="top"/>
    </xf>
    <xf numFmtId="165" fontId="62" fillId="0" borderId="1" xfId="2" applyNumberFormat="1" applyFont="1" applyBorder="1" applyAlignment="1">
      <alignment horizontal="center" vertical="top"/>
    </xf>
    <xf numFmtId="165" fontId="49" fillId="0" borderId="1" xfId="2" applyNumberFormat="1" applyFont="1" applyBorder="1" applyAlignment="1">
      <alignment horizontal="center" vertical="top"/>
    </xf>
    <xf numFmtId="165" fontId="65" fillId="0" borderId="1" xfId="2" applyNumberFormat="1" applyFont="1" applyBorder="1" applyAlignment="1">
      <alignment horizontal="left" vertical="top" wrapText="1"/>
    </xf>
    <xf numFmtId="49" fontId="49" fillId="0" borderId="1" xfId="2" applyNumberFormat="1" applyFont="1" applyBorder="1" applyAlignment="1">
      <alignment horizontal="center" vertical="center" textRotation="90" wrapText="1"/>
    </xf>
    <xf numFmtId="49" fontId="49" fillId="0" borderId="1" xfId="2" applyNumberFormat="1" applyFont="1" applyBorder="1" applyAlignment="1">
      <alignment horizontal="center" vertical="top" wrapText="1"/>
    </xf>
    <xf numFmtId="49" fontId="49" fillId="0" borderId="1" xfId="2" applyNumberFormat="1" applyFont="1" applyBorder="1" applyAlignment="1">
      <alignment horizontal="center" vertical="top"/>
    </xf>
    <xf numFmtId="49" fontId="49" fillId="0" borderId="1" xfId="2" applyNumberFormat="1" applyFont="1" applyBorder="1" applyAlignment="1">
      <alignment horizontal="left" vertical="center" textRotation="90" wrapText="1"/>
    </xf>
    <xf numFmtId="49" fontId="23" fillId="9" borderId="1" xfId="2" applyNumberFormat="1" applyFont="1" applyFill="1" applyBorder="1" applyAlignment="1">
      <alignment horizontal="center" vertical="top"/>
    </xf>
    <xf numFmtId="49" fontId="65" fillId="0" borderId="1" xfId="2" applyNumberFormat="1" applyFont="1" applyBorder="1" applyAlignment="1">
      <alignment horizontal="left" vertical="center" textRotation="90" wrapText="1"/>
    </xf>
    <xf numFmtId="49" fontId="49" fillId="7" borderId="1" xfId="2" applyNumberFormat="1" applyFont="1" applyFill="1" applyBorder="1" applyAlignment="1">
      <alignment horizontal="center" vertical="top" wrapText="1"/>
    </xf>
    <xf numFmtId="165" fontId="49" fillId="0" borderId="1" xfId="2" applyNumberFormat="1" applyFont="1" applyBorder="1" applyAlignment="1">
      <alignment horizontal="left" vertical="top" wrapText="1" shrinkToFit="1"/>
    </xf>
    <xf numFmtId="0" fontId="49" fillId="0" borderId="1" xfId="2" applyFont="1" applyBorder="1" applyAlignment="1">
      <alignment vertical="top" wrapText="1" shrinkToFit="1"/>
    </xf>
    <xf numFmtId="1" fontId="49" fillId="0" borderId="1" xfId="2" applyNumberFormat="1" applyFont="1" applyBorder="1" applyAlignment="1">
      <alignment horizontal="center" vertical="top" shrinkToFit="1"/>
    </xf>
    <xf numFmtId="165" fontId="49" fillId="0" borderId="1" xfId="2" applyNumberFormat="1" applyFont="1" applyBorder="1" applyAlignment="1">
      <alignment horizontal="left" vertical="center" textRotation="90" wrapText="1"/>
    </xf>
    <xf numFmtId="165" fontId="37" fillId="0" borderId="1" xfId="2" applyNumberFormat="1" applyFont="1" applyBorder="1" applyAlignment="1">
      <alignment vertical="top" wrapText="1"/>
    </xf>
    <xf numFmtId="165" fontId="23" fillId="0" borderId="1" xfId="2" applyNumberFormat="1" applyFont="1" applyBorder="1" applyAlignment="1">
      <alignment vertical="top" wrapText="1"/>
    </xf>
    <xf numFmtId="1" fontId="49" fillId="0" borderId="1" xfId="2" applyNumberFormat="1" applyFont="1" applyBorder="1" applyAlignment="1">
      <alignment horizontal="center" vertical="center" textRotation="90" wrapText="1"/>
    </xf>
    <xf numFmtId="0" fontId="17" fillId="0" borderId="1" xfId="14" applyFont="1" applyBorder="1" applyAlignment="1">
      <alignment horizontal="left" vertical="top" wrapText="1" readingOrder="1"/>
    </xf>
    <xf numFmtId="0" fontId="17" fillId="0" borderId="1" xfId="2" applyFont="1" applyBorder="1" applyAlignment="1">
      <alignment horizontal="left" wrapText="1"/>
    </xf>
    <xf numFmtId="0" fontId="17" fillId="0" borderId="1" xfId="14" applyFont="1" applyBorder="1" applyAlignment="1">
      <alignment horizontal="left" vertical="top" wrapText="1"/>
    </xf>
    <xf numFmtId="0" fontId="17" fillId="0" borderId="1" xfId="14" applyFont="1" applyBorder="1" applyAlignment="1">
      <alignment horizontal="center" vertical="center" wrapText="1"/>
    </xf>
    <xf numFmtId="165" fontId="62" fillId="13" borderId="1" xfId="2" applyNumberFormat="1" applyFont="1" applyFill="1" applyBorder="1" applyAlignment="1">
      <alignment horizontal="right" vertical="top"/>
    </xf>
    <xf numFmtId="165" fontId="49" fillId="13" borderId="1" xfId="2" applyNumberFormat="1" applyFont="1" applyFill="1" applyBorder="1" applyAlignment="1">
      <alignment horizontal="center" vertical="top"/>
    </xf>
    <xf numFmtId="165" fontId="62" fillId="0" borderId="0" xfId="2" applyNumberFormat="1" applyFont="1" applyAlignment="1">
      <alignment horizontal="center" vertical="top" wrapText="1"/>
    </xf>
    <xf numFmtId="1" fontId="49" fillId="0" borderId="1" xfId="2" applyNumberFormat="1" applyFont="1" applyBorder="1" applyAlignment="1">
      <alignment vertical="center" textRotation="90"/>
    </xf>
    <xf numFmtId="0" fontId="11" fillId="3" borderId="1" xfId="14" applyFont="1" applyFill="1" applyBorder="1" applyAlignment="1">
      <alignment horizontal="right" vertical="top" wrapText="1"/>
    </xf>
    <xf numFmtId="0" fontId="16" fillId="0" borderId="0" xfId="13" applyFont="1" applyAlignment="1" applyProtection="1">
      <alignment horizontal="left" vertical="top" wrapText="1"/>
      <protection locked="0"/>
    </xf>
    <xf numFmtId="0" fontId="11" fillId="0" borderId="1" xfId="14" applyFont="1" applyBorder="1" applyAlignment="1">
      <alignment horizontal="left" vertical="top" wrapText="1"/>
    </xf>
    <xf numFmtId="0" fontId="17" fillId="0" borderId="1" xfId="2" applyFont="1" applyBorder="1" applyAlignment="1">
      <alignment horizontal="left" vertical="top" wrapText="1"/>
    </xf>
    <xf numFmtId="0" fontId="11" fillId="6" borderId="1" xfId="14" applyFont="1" applyFill="1" applyBorder="1" applyAlignment="1">
      <alignment horizontal="right" vertical="top" wrapText="1"/>
    </xf>
    <xf numFmtId="165" fontId="10" fillId="0" borderId="0" xfId="2" applyNumberFormat="1" applyFont="1" applyAlignment="1">
      <alignment vertical="center"/>
    </xf>
    <xf numFmtId="165" fontId="10" fillId="0" borderId="0" xfId="2" applyNumberFormat="1" applyFont="1" applyAlignment="1">
      <alignment horizontal="center" vertical="top"/>
    </xf>
    <xf numFmtId="165" fontId="32" fillId="0" borderId="0" xfId="2" applyNumberFormat="1" applyFont="1" applyAlignment="1">
      <alignment vertical="top"/>
    </xf>
    <xf numFmtId="165" fontId="10" fillId="0" borderId="0" xfId="2" applyNumberFormat="1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textRotation="90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top"/>
    </xf>
    <xf numFmtId="0" fontId="17" fillId="9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49" fontId="11" fillId="5" borderId="1" xfId="0" applyNumberFormat="1" applyFont="1" applyFill="1" applyBorder="1" applyAlignment="1">
      <alignment horizontal="left" vertical="top"/>
    </xf>
    <xf numFmtId="0" fontId="17" fillId="0" borderId="1" xfId="0" applyFont="1" applyBorder="1" applyAlignment="1">
      <alignment horizontal="left" vertical="top" wrapText="1"/>
    </xf>
    <xf numFmtId="49" fontId="17" fillId="0" borderId="1" xfId="0" applyNumberFormat="1" applyFont="1" applyBorder="1" applyAlignment="1">
      <alignment horizontal="center" vertical="top" wrapText="1"/>
    </xf>
    <xf numFmtId="49" fontId="17" fillId="0" borderId="1" xfId="0" applyNumberFormat="1" applyFont="1" applyBorder="1" applyAlignment="1">
      <alignment horizontal="center" vertical="top"/>
    </xf>
    <xf numFmtId="0" fontId="17" fillId="0" borderId="2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/>
    </xf>
    <xf numFmtId="0" fontId="16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49" fontId="11" fillId="4" borderId="2" xfId="0" applyNumberFormat="1" applyFont="1" applyFill="1" applyBorder="1" applyAlignment="1">
      <alignment horizontal="center" vertical="top"/>
    </xf>
    <xf numFmtId="49" fontId="11" fillId="4" borderId="3" xfId="0" applyNumberFormat="1" applyFont="1" applyFill="1" applyBorder="1" applyAlignment="1">
      <alignment horizontal="center" vertical="top"/>
    </xf>
    <xf numFmtId="49" fontId="11" fillId="4" borderId="4" xfId="0" applyNumberFormat="1" applyFont="1" applyFill="1" applyBorder="1" applyAlignment="1">
      <alignment horizontal="center" vertical="top"/>
    </xf>
    <xf numFmtId="49" fontId="11" fillId="5" borderId="2" xfId="0" applyNumberFormat="1" applyFont="1" applyFill="1" applyBorder="1" applyAlignment="1">
      <alignment horizontal="center" vertical="top"/>
    </xf>
    <xf numFmtId="49" fontId="11" fillId="5" borderId="3" xfId="0" applyNumberFormat="1" applyFont="1" applyFill="1" applyBorder="1" applyAlignment="1">
      <alignment horizontal="center" vertical="top"/>
    </xf>
    <xf numFmtId="49" fontId="11" fillId="5" borderId="4" xfId="0" applyNumberFormat="1" applyFont="1" applyFill="1" applyBorder="1" applyAlignment="1">
      <alignment horizontal="center" vertical="top"/>
    </xf>
    <xf numFmtId="49" fontId="11" fillId="0" borderId="2" xfId="0" applyNumberFormat="1" applyFont="1" applyBorder="1" applyAlignment="1">
      <alignment horizontal="center" vertical="top"/>
    </xf>
    <xf numFmtId="49" fontId="11" fillId="0" borderId="3" xfId="0" applyNumberFormat="1" applyFont="1" applyBorder="1" applyAlignment="1">
      <alignment horizontal="center" vertical="top"/>
    </xf>
    <xf numFmtId="49" fontId="11" fillId="0" borderId="4" xfId="0" applyNumberFormat="1" applyFont="1" applyBorder="1" applyAlignment="1">
      <alignment horizontal="center" vertical="top"/>
    </xf>
    <xf numFmtId="0" fontId="17" fillId="0" borderId="1" xfId="0" applyFont="1" applyBorder="1" applyAlignment="1">
      <alignment vertical="top" wrapText="1"/>
    </xf>
    <xf numFmtId="49" fontId="15" fillId="0" borderId="2" xfId="0" applyNumberFormat="1" applyFont="1" applyBorder="1" applyAlignment="1">
      <alignment horizontal="center" vertical="center" textRotation="90"/>
    </xf>
    <xf numFmtId="49" fontId="15" fillId="0" borderId="3" xfId="0" applyNumberFormat="1" applyFont="1" applyBorder="1" applyAlignment="1">
      <alignment horizontal="center" vertical="center" textRotation="90"/>
    </xf>
    <xf numFmtId="49" fontId="15" fillId="0" borderId="4" xfId="0" applyNumberFormat="1" applyFont="1" applyBorder="1" applyAlignment="1">
      <alignment horizontal="center" vertical="center" textRotation="90"/>
    </xf>
    <xf numFmtId="49" fontId="44" fillId="0" borderId="2" xfId="0" applyNumberFormat="1" applyFont="1" applyBorder="1" applyAlignment="1">
      <alignment horizontal="center" vertical="top"/>
    </xf>
    <xf numFmtId="49" fontId="44" fillId="0" borderId="3" xfId="0" applyNumberFormat="1" applyFont="1" applyBorder="1" applyAlignment="1">
      <alignment horizontal="center" vertical="top"/>
    </xf>
    <xf numFmtId="49" fontId="44" fillId="0" borderId="4" xfId="0" applyNumberFormat="1" applyFont="1" applyBorder="1" applyAlignment="1">
      <alignment horizontal="center" vertical="top"/>
    </xf>
    <xf numFmtId="0" fontId="11" fillId="3" borderId="1" xfId="0" applyFont="1" applyFill="1" applyBorder="1" applyAlignment="1">
      <alignment horizontal="left" vertical="top" wrapText="1"/>
    </xf>
    <xf numFmtId="0" fontId="46" fillId="3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/>
    </xf>
    <xf numFmtId="0" fontId="11" fillId="5" borderId="1" xfId="0" applyFont="1" applyFill="1" applyBorder="1" applyAlignment="1">
      <alignment horizontal="left" wrapText="1"/>
    </xf>
    <xf numFmtId="0" fontId="41" fillId="5" borderId="1" xfId="0" applyFont="1" applyFill="1" applyBorder="1" applyAlignment="1">
      <alignment horizontal="left" wrapText="1"/>
    </xf>
    <xf numFmtId="49" fontId="11" fillId="4" borderId="1" xfId="0" applyNumberFormat="1" applyFont="1" applyFill="1" applyBorder="1" applyAlignment="1">
      <alignment horizontal="center" vertical="top"/>
    </xf>
    <xf numFmtId="49" fontId="11" fillId="5" borderId="1" xfId="0" applyNumberFormat="1" applyFont="1" applyFill="1" applyBorder="1" applyAlignment="1">
      <alignment horizontal="center" vertical="top"/>
    </xf>
    <xf numFmtId="49" fontId="11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center" vertical="center" textRotation="90" wrapText="1"/>
    </xf>
    <xf numFmtId="49" fontId="44" fillId="0" borderId="1" xfId="0" applyNumberFormat="1" applyFont="1" applyBorder="1" applyAlignment="1">
      <alignment horizontal="center" vertical="top" wrapText="1"/>
    </xf>
    <xf numFmtId="0" fontId="19" fillId="9" borderId="1" xfId="0" applyFont="1" applyFill="1" applyBorder="1" applyAlignment="1">
      <alignment horizontal="left"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49" fontId="15" fillId="0" borderId="1" xfId="0" applyNumberFormat="1" applyFont="1" applyBorder="1" applyAlignment="1">
      <alignment horizontal="center" vertical="center" textRotation="90"/>
    </xf>
    <xf numFmtId="49" fontId="44" fillId="0" borderId="1" xfId="0" applyNumberFormat="1" applyFont="1" applyBorder="1" applyAlignment="1">
      <alignment horizontal="center" vertical="top"/>
    </xf>
    <xf numFmtId="1" fontId="17" fillId="0" borderId="1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vertical="top" wrapText="1"/>
    </xf>
    <xf numFmtId="49" fontId="15" fillId="0" borderId="1" xfId="0" applyNumberFormat="1" applyFont="1" applyBorder="1" applyAlignment="1">
      <alignment horizontal="center" vertical="center" textRotation="90" wrapText="1"/>
    </xf>
    <xf numFmtId="0" fontId="22" fillId="0" borderId="1" xfId="0" applyFont="1" applyBorder="1" applyAlignment="1">
      <alignment horizontal="center" vertical="top" wrapText="1"/>
    </xf>
    <xf numFmtId="0" fontId="11" fillId="5" borderId="1" xfId="0" applyFont="1" applyFill="1" applyBorder="1" applyAlignment="1">
      <alignment horizontal="left" vertical="top" wrapText="1"/>
    </xf>
    <xf numFmtId="49" fontId="11" fillId="4" borderId="2" xfId="0" applyNumberFormat="1" applyFont="1" applyFill="1" applyBorder="1" applyAlignment="1">
      <alignment horizontal="center" vertical="top" wrapText="1"/>
    </xf>
    <xf numFmtId="49" fontId="11" fillId="4" borderId="3" xfId="0" applyNumberFormat="1" applyFont="1" applyFill="1" applyBorder="1" applyAlignment="1">
      <alignment horizontal="center" vertical="top" wrapText="1"/>
    </xf>
    <xf numFmtId="49" fontId="11" fillId="4" borderId="4" xfId="0" applyNumberFormat="1" applyFont="1" applyFill="1" applyBorder="1" applyAlignment="1">
      <alignment horizontal="center" vertical="top" wrapText="1"/>
    </xf>
    <xf numFmtId="49" fontId="11" fillId="5" borderId="2" xfId="0" applyNumberFormat="1" applyFont="1" applyFill="1" applyBorder="1" applyAlignment="1">
      <alignment horizontal="center" vertical="top" wrapText="1"/>
    </xf>
    <xf numFmtId="49" fontId="11" fillId="5" borderId="3" xfId="0" applyNumberFormat="1" applyFont="1" applyFill="1" applyBorder="1" applyAlignment="1">
      <alignment horizontal="center" vertical="top" wrapText="1"/>
    </xf>
    <xf numFmtId="49" fontId="11" fillId="5" borderId="4" xfId="0" applyNumberFormat="1" applyFont="1" applyFill="1" applyBorder="1" applyAlignment="1">
      <alignment horizontal="center" vertical="top" wrapText="1"/>
    </xf>
    <xf numFmtId="49" fontId="11" fillId="0" borderId="2" xfId="0" applyNumberFormat="1" applyFont="1" applyBorder="1" applyAlignment="1">
      <alignment horizontal="center" vertical="top" wrapText="1"/>
    </xf>
    <xf numFmtId="49" fontId="11" fillId="0" borderId="3" xfId="0" applyNumberFormat="1" applyFont="1" applyBorder="1" applyAlignment="1">
      <alignment horizontal="center" vertical="top" wrapText="1"/>
    </xf>
    <xf numFmtId="49" fontId="11" fillId="0" borderId="4" xfId="0" applyNumberFormat="1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top" wrapText="1"/>
    </xf>
    <xf numFmtId="0" fontId="44" fillId="0" borderId="1" xfId="0" applyFont="1" applyBorder="1" applyAlignment="1">
      <alignment horizontal="center" vertical="top" wrapText="1"/>
    </xf>
    <xf numFmtId="49" fontId="11" fillId="4" borderId="1" xfId="0" applyNumberFormat="1" applyFont="1" applyFill="1" applyBorder="1" applyAlignment="1">
      <alignment horizontal="center" vertical="top" wrapText="1"/>
    </xf>
    <xf numFmtId="49" fontId="11" fillId="5" borderId="1" xfId="0" applyNumberFormat="1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left" vertical="top" wrapText="1"/>
    </xf>
    <xf numFmtId="0" fontId="17" fillId="9" borderId="1" xfId="0" applyFont="1" applyFill="1" applyBorder="1" applyAlignment="1">
      <alignment horizontal="left" vertical="top" wrapText="1"/>
    </xf>
    <xf numFmtId="49" fontId="44" fillId="0" borderId="2" xfId="0" applyNumberFormat="1" applyFont="1" applyBorder="1" applyAlignment="1">
      <alignment horizontal="center" vertical="top" wrapText="1"/>
    </xf>
    <xf numFmtId="49" fontId="44" fillId="0" borderId="3" xfId="0" applyNumberFormat="1" applyFont="1" applyBorder="1" applyAlignment="1">
      <alignment horizontal="center" vertical="top" wrapText="1"/>
    </xf>
    <xf numFmtId="49" fontId="44" fillId="0" borderId="4" xfId="0" applyNumberFormat="1" applyFont="1" applyBorder="1" applyAlignment="1">
      <alignment horizontal="center" vertical="top" wrapText="1"/>
    </xf>
    <xf numFmtId="0" fontId="17" fillId="9" borderId="2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7" fillId="9" borderId="4" xfId="0" applyFont="1" applyFill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top"/>
    </xf>
    <xf numFmtId="0" fontId="11" fillId="5" borderId="1" xfId="0" applyFont="1" applyFill="1" applyBorder="1" applyAlignment="1">
      <alignment vertical="top" wrapText="1"/>
    </xf>
    <xf numFmtId="49" fontId="11" fillId="7" borderId="1" xfId="0" applyNumberFormat="1" applyFont="1" applyFill="1" applyBorder="1" applyAlignment="1">
      <alignment horizontal="center" vertical="top"/>
    </xf>
    <xf numFmtId="49" fontId="11" fillId="8" borderId="1" xfId="0" applyNumberFormat="1" applyFont="1" applyFill="1" applyBorder="1" applyAlignment="1">
      <alignment horizontal="center" vertical="top"/>
    </xf>
    <xf numFmtId="49" fontId="11" fillId="3" borderId="1" xfId="0" applyNumberFormat="1" applyFont="1" applyFill="1" applyBorder="1" applyAlignment="1">
      <alignment horizontal="right" vertical="top"/>
    </xf>
    <xf numFmtId="0" fontId="17" fillId="2" borderId="1" xfId="0" applyFont="1" applyFill="1" applyBorder="1" applyAlignment="1">
      <alignment horizontal="left" vertical="top" wrapText="1"/>
    </xf>
    <xf numFmtId="49" fontId="18" fillId="0" borderId="0" xfId="0" applyNumberFormat="1" applyFont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11" fillId="3" borderId="1" xfId="0" applyFont="1" applyFill="1" applyBorder="1" applyAlignment="1">
      <alignment horizontal="right" vertical="top" wrapText="1"/>
    </xf>
    <xf numFmtId="0" fontId="17" fillId="0" borderId="1" xfId="0" applyFont="1" applyBorder="1" applyAlignment="1">
      <alignment horizontal="left" vertical="top" wrapText="1" readingOrder="1"/>
    </xf>
    <xf numFmtId="0" fontId="17" fillId="2" borderId="1" xfId="0" applyFont="1" applyFill="1" applyBorder="1" applyAlignment="1">
      <alignment vertical="top" wrapText="1"/>
    </xf>
    <xf numFmtId="0" fontId="18" fillId="0" borderId="0" xfId="5" applyFont="1" applyAlignment="1" applyProtection="1">
      <alignment horizontal="center" vertical="top"/>
      <protection locked="0"/>
    </xf>
    <xf numFmtId="0" fontId="16" fillId="0" borderId="0" xfId="5" applyFont="1" applyAlignment="1" applyProtection="1">
      <alignment horizontal="left" vertical="top" wrapText="1"/>
      <protection locked="0"/>
    </xf>
    <xf numFmtId="0" fontId="11" fillId="0" borderId="1" xfId="0" applyFont="1" applyBorder="1" applyAlignment="1">
      <alignment horizontal="left" vertical="top" wrapText="1"/>
    </xf>
    <xf numFmtId="0" fontId="11" fillId="6" borderId="1" xfId="0" applyFont="1" applyFill="1" applyBorder="1" applyAlignment="1">
      <alignment horizontal="right" vertical="top" wrapText="1"/>
    </xf>
    <xf numFmtId="0" fontId="44" fillId="0" borderId="2" xfId="14" applyFont="1" applyBorder="1" applyAlignment="1">
      <alignment horizontal="center" vertical="center" wrapText="1"/>
    </xf>
    <xf numFmtId="0" fontId="44" fillId="0" borderId="3" xfId="14" applyFont="1" applyBorder="1" applyAlignment="1">
      <alignment horizontal="center" vertical="center" wrapText="1"/>
    </xf>
    <xf numFmtId="0" fontId="44" fillId="0" borderId="4" xfId="14" applyFont="1" applyBorder="1" applyAlignment="1">
      <alignment horizontal="center" vertical="center" wrapText="1"/>
    </xf>
    <xf numFmtId="0" fontId="44" fillId="0" borderId="1" xfId="14" applyFont="1" applyBorder="1" applyAlignment="1">
      <alignment horizontal="center" vertical="center"/>
    </xf>
    <xf numFmtId="0" fontId="44" fillId="0" borderId="1" xfId="14" applyFont="1" applyBorder="1" applyAlignment="1">
      <alignment horizontal="center" vertical="center" wrapText="1"/>
    </xf>
    <xf numFmtId="0" fontId="11" fillId="0" borderId="0" xfId="14" applyFont="1" applyAlignment="1">
      <alignment horizontal="center" vertical="center" wrapText="1"/>
    </xf>
    <xf numFmtId="0" fontId="11" fillId="0" borderId="0" xfId="14" applyFont="1" applyAlignment="1">
      <alignment horizontal="center" vertical="top" wrapText="1"/>
    </xf>
    <xf numFmtId="0" fontId="9" fillId="0" borderId="0" xfId="14" applyFont="1" applyAlignment="1">
      <alignment horizontal="right" vertical="top"/>
    </xf>
    <xf numFmtId="0" fontId="44" fillId="0" borderId="1" xfId="14" applyFont="1" applyBorder="1" applyAlignment="1">
      <alignment horizontal="center" vertical="center" textRotation="90" wrapText="1"/>
    </xf>
    <xf numFmtId="1" fontId="44" fillId="0" borderId="1" xfId="14" applyNumberFormat="1" applyFont="1" applyBorder="1" applyAlignment="1">
      <alignment horizontal="center" vertical="top"/>
    </xf>
    <xf numFmtId="0" fontId="54" fillId="3" borderId="1" xfId="14" applyFont="1" applyFill="1" applyBorder="1" applyAlignment="1">
      <alignment horizontal="left" vertical="top" wrapText="1"/>
    </xf>
    <xf numFmtId="0" fontId="84" fillId="3" borderId="1" xfId="14" applyFont="1" applyFill="1" applyBorder="1" applyAlignment="1">
      <alignment horizontal="left" vertical="top" wrapText="1"/>
    </xf>
    <xf numFmtId="0" fontId="54" fillId="4" borderId="1" xfId="14" applyFont="1" applyFill="1" applyBorder="1" applyAlignment="1">
      <alignment horizontal="left" vertical="top"/>
    </xf>
    <xf numFmtId="0" fontId="54" fillId="5" borderId="1" xfId="14" applyFont="1" applyFill="1" applyBorder="1" applyAlignment="1">
      <alignment horizontal="left" vertical="top" wrapText="1"/>
    </xf>
    <xf numFmtId="49" fontId="54" fillId="4" borderId="1" xfId="14" applyNumberFormat="1" applyFont="1" applyFill="1" applyBorder="1" applyAlignment="1">
      <alignment horizontal="center" vertical="top"/>
    </xf>
    <xf numFmtId="49" fontId="54" fillId="5" borderId="1" xfId="14" applyNumberFormat="1" applyFont="1" applyFill="1" applyBorder="1" applyAlignment="1">
      <alignment horizontal="center" vertical="top"/>
    </xf>
    <xf numFmtId="49" fontId="54" fillId="0" borderId="1" xfId="14" applyNumberFormat="1" applyFont="1" applyBorder="1" applyAlignment="1">
      <alignment horizontal="center" vertical="top"/>
    </xf>
    <xf numFmtId="0" fontId="44" fillId="0" borderId="1" xfId="14" applyFont="1" applyBorder="1" applyAlignment="1">
      <alignment horizontal="left" vertical="top" wrapText="1"/>
    </xf>
    <xf numFmtId="0" fontId="15" fillId="0" borderId="1" xfId="14" applyFont="1" applyBorder="1" applyAlignment="1">
      <alignment horizontal="center" vertical="top" textRotation="90" wrapText="1"/>
    </xf>
    <xf numFmtId="0" fontId="15" fillId="0" borderId="1" xfId="14" applyFont="1" applyBorder="1" applyAlignment="1">
      <alignment horizontal="center" vertical="top" wrapText="1"/>
    </xf>
    <xf numFmtId="49" fontId="15" fillId="0" borderId="1" xfId="14" applyNumberFormat="1" applyFont="1" applyBorder="1" applyAlignment="1">
      <alignment horizontal="center" vertical="top" textRotation="90" wrapText="1"/>
    </xf>
    <xf numFmtId="49" fontId="15" fillId="0" borderId="1" xfId="14" applyNumberFormat="1" applyFont="1" applyBorder="1" applyAlignment="1">
      <alignment horizontal="center" vertical="top" wrapText="1"/>
    </xf>
    <xf numFmtId="49" fontId="54" fillId="4" borderId="2" xfId="14" applyNumberFormat="1" applyFont="1" applyFill="1" applyBorder="1" applyAlignment="1">
      <alignment horizontal="center" vertical="top"/>
    </xf>
    <xf numFmtId="49" fontId="54" fillId="4" borderId="3" xfId="14" applyNumberFormat="1" applyFont="1" applyFill="1" applyBorder="1" applyAlignment="1">
      <alignment horizontal="center" vertical="top"/>
    </xf>
    <xf numFmtId="49" fontId="54" fillId="4" borderId="4" xfId="14" applyNumberFormat="1" applyFont="1" applyFill="1" applyBorder="1" applyAlignment="1">
      <alignment horizontal="center" vertical="top"/>
    </xf>
    <xf numFmtId="49" fontId="54" fillId="5" borderId="2" xfId="14" applyNumberFormat="1" applyFont="1" applyFill="1" applyBorder="1" applyAlignment="1">
      <alignment horizontal="center" vertical="top"/>
    </xf>
    <xf numFmtId="49" fontId="54" fillId="5" borderId="3" xfId="14" applyNumberFormat="1" applyFont="1" applyFill="1" applyBorder="1" applyAlignment="1">
      <alignment horizontal="center" vertical="top"/>
    </xf>
    <xf numFmtId="49" fontId="54" fillId="5" borderId="4" xfId="14" applyNumberFormat="1" applyFont="1" applyFill="1" applyBorder="1" applyAlignment="1">
      <alignment horizontal="center" vertical="top"/>
    </xf>
    <xf numFmtId="0" fontId="44" fillId="0" borderId="1" xfId="14" applyFont="1" applyBorder="1" applyAlignment="1">
      <alignment horizontal="center" vertical="top" wrapText="1"/>
    </xf>
    <xf numFmtId="49" fontId="15" fillId="0" borderId="1" xfId="14" applyNumberFormat="1" applyFont="1" applyBorder="1" applyAlignment="1">
      <alignment horizontal="center" vertical="center" textRotation="90" wrapText="1"/>
    </xf>
    <xf numFmtId="0" fontId="44" fillId="0" borderId="1" xfId="14" applyFont="1" applyBorder="1" applyAlignment="1">
      <alignment vertical="top" wrapText="1"/>
    </xf>
    <xf numFmtId="0" fontId="69" fillId="0" borderId="1" xfId="14" applyFont="1" applyBorder="1" applyAlignment="1">
      <alignment vertical="top"/>
    </xf>
    <xf numFmtId="49" fontId="54" fillId="0" borderId="2" xfId="14" applyNumberFormat="1" applyFont="1" applyBorder="1" applyAlignment="1">
      <alignment horizontal="center" vertical="top"/>
    </xf>
    <xf numFmtId="49" fontId="54" fillId="0" borderId="4" xfId="14" applyNumberFormat="1" applyFont="1" applyBorder="1" applyAlignment="1">
      <alignment horizontal="center" vertical="top"/>
    </xf>
    <xf numFmtId="0" fontId="44" fillId="0" borderId="2" xfId="14" applyFont="1" applyBorder="1" applyAlignment="1">
      <alignment horizontal="left" vertical="top" wrapText="1"/>
    </xf>
    <xf numFmtId="0" fontId="44" fillId="0" borderId="4" xfId="14" applyFont="1" applyBorder="1" applyAlignment="1">
      <alignment horizontal="left" vertical="top" wrapText="1"/>
    </xf>
    <xf numFmtId="49" fontId="15" fillId="0" borderId="2" xfId="14" applyNumberFormat="1" applyFont="1" applyBorder="1" applyAlignment="1">
      <alignment horizontal="center" vertical="center" textRotation="90" wrapText="1"/>
    </xf>
    <xf numFmtId="49" fontId="15" fillId="0" borderId="4" xfId="14" applyNumberFormat="1" applyFont="1" applyBorder="1" applyAlignment="1">
      <alignment horizontal="center" vertical="center" textRotation="90" wrapText="1"/>
    </xf>
    <xf numFmtId="49" fontId="15" fillId="2" borderId="1" xfId="14" applyNumberFormat="1" applyFont="1" applyFill="1" applyBorder="1" applyAlignment="1">
      <alignment horizontal="center" vertical="center" textRotation="90" wrapText="1"/>
    </xf>
    <xf numFmtId="49" fontId="15" fillId="2" borderId="1" xfId="14" applyNumberFormat="1" applyFont="1" applyFill="1" applyBorder="1" applyAlignment="1">
      <alignment horizontal="center" vertical="top" wrapText="1"/>
    </xf>
    <xf numFmtId="0" fontId="44" fillId="0" borderId="1" xfId="14" applyFont="1" applyBorder="1" applyAlignment="1">
      <alignment horizontal="center" vertical="top"/>
    </xf>
    <xf numFmtId="49" fontId="44" fillId="0" borderId="1" xfId="14" applyNumberFormat="1" applyFont="1" applyBorder="1" applyAlignment="1">
      <alignment horizontal="left" vertical="top" wrapText="1"/>
    </xf>
    <xf numFmtId="49" fontId="54" fillId="5" borderId="1" xfId="14" applyNumberFormat="1" applyFont="1" applyFill="1" applyBorder="1" applyAlignment="1">
      <alignment horizontal="left" vertical="top"/>
    </xf>
    <xf numFmtId="49" fontId="15" fillId="0" borderId="2" xfId="14" applyNumberFormat="1" applyFont="1" applyBorder="1" applyAlignment="1">
      <alignment horizontal="center" vertical="top" wrapText="1"/>
    </xf>
    <xf numFmtId="49" fontId="15" fillId="0" borderId="4" xfId="14" applyNumberFormat="1" applyFont="1" applyBorder="1" applyAlignment="1">
      <alignment horizontal="center" vertical="top" wrapText="1"/>
    </xf>
    <xf numFmtId="0" fontId="44" fillId="0" borderId="2" xfId="14" applyFont="1" applyBorder="1" applyAlignment="1">
      <alignment horizontal="center" vertical="top"/>
    </xf>
    <xf numFmtId="0" fontId="44" fillId="0" borderId="4" xfId="14" applyFont="1" applyBorder="1" applyAlignment="1">
      <alignment horizontal="center" vertical="top"/>
    </xf>
    <xf numFmtId="49" fontId="44" fillId="0" borderId="2" xfId="14" applyNumberFormat="1" applyFont="1" applyBorder="1" applyAlignment="1">
      <alignment horizontal="left" vertical="top" wrapText="1"/>
    </xf>
    <xf numFmtId="49" fontId="44" fillId="0" borderId="3" xfId="14" applyNumberFormat="1" applyFont="1" applyBorder="1" applyAlignment="1">
      <alignment horizontal="left" vertical="top" wrapText="1"/>
    </xf>
    <xf numFmtId="49" fontId="44" fillId="0" borderId="2" xfId="14" applyNumberFormat="1" applyFont="1" applyBorder="1" applyAlignment="1">
      <alignment horizontal="center" vertical="top"/>
    </xf>
    <xf numFmtId="49" fontId="44" fillId="0" borderId="3" xfId="14" applyNumberFormat="1" applyFont="1" applyBorder="1" applyAlignment="1">
      <alignment horizontal="center" vertical="top"/>
    </xf>
    <xf numFmtId="49" fontId="70" fillId="4" borderId="2" xfId="14" applyNumberFormat="1" applyFont="1" applyFill="1" applyBorder="1" applyAlignment="1">
      <alignment horizontal="center" vertical="top"/>
    </xf>
    <xf numFmtId="49" fontId="70" fillId="4" borderId="4" xfId="14" applyNumberFormat="1" applyFont="1" applyFill="1" applyBorder="1" applyAlignment="1">
      <alignment horizontal="center" vertical="top"/>
    </xf>
    <xf numFmtId="49" fontId="70" fillId="5" borderId="2" xfId="14" applyNumberFormat="1" applyFont="1" applyFill="1" applyBorder="1" applyAlignment="1">
      <alignment horizontal="center" vertical="top"/>
    </xf>
    <xf numFmtId="49" fontId="70" fillId="5" borderId="4" xfId="14" applyNumberFormat="1" applyFont="1" applyFill="1" applyBorder="1" applyAlignment="1">
      <alignment horizontal="center" vertical="top"/>
    </xf>
    <xf numFmtId="49" fontId="70" fillId="0" borderId="1" xfId="14" applyNumberFormat="1" applyFont="1" applyBorder="1" applyAlignment="1">
      <alignment horizontal="center" vertical="top"/>
    </xf>
    <xf numFmtId="49" fontId="44" fillId="0" borderId="1" xfId="14" applyNumberFormat="1" applyFont="1" applyBorder="1" applyAlignment="1">
      <alignment horizontal="center" vertical="top"/>
    </xf>
    <xf numFmtId="49" fontId="37" fillId="0" borderId="1" xfId="14" applyNumberFormat="1" applyFont="1" applyBorder="1" applyAlignment="1">
      <alignment horizontal="center" vertical="top"/>
    </xf>
    <xf numFmtId="49" fontId="70" fillId="4" borderId="3" xfId="14" applyNumberFormat="1" applyFont="1" applyFill="1" applyBorder="1" applyAlignment="1">
      <alignment horizontal="center" vertical="top"/>
    </xf>
    <xf numFmtId="49" fontId="70" fillId="5" borderId="3" xfId="14" applyNumberFormat="1" applyFont="1" applyFill="1" applyBorder="1" applyAlignment="1">
      <alignment horizontal="center" vertical="top"/>
    </xf>
    <xf numFmtId="49" fontId="68" fillId="0" borderId="1" xfId="14" applyNumberFormat="1" applyFont="1" applyBorder="1" applyAlignment="1">
      <alignment horizontal="left" vertical="top" wrapText="1"/>
    </xf>
    <xf numFmtId="165" fontId="44" fillId="0" borderId="2" xfId="14" applyNumberFormat="1" applyFont="1" applyBorder="1" applyAlignment="1">
      <alignment horizontal="center" vertical="top"/>
    </xf>
    <xf numFmtId="165" fontId="44" fillId="0" borderId="4" xfId="14" applyNumberFormat="1" applyFont="1" applyBorder="1" applyAlignment="1">
      <alignment horizontal="center" vertical="top"/>
    </xf>
    <xf numFmtId="165" fontId="44" fillId="6" borderId="1" xfId="14" applyNumberFormat="1" applyFont="1" applyFill="1" applyBorder="1" applyAlignment="1">
      <alignment horizontal="center" vertical="top"/>
    </xf>
    <xf numFmtId="165" fontId="44" fillId="0" borderId="1" xfId="14" applyNumberFormat="1" applyFont="1" applyBorder="1" applyAlignment="1">
      <alignment horizontal="center" vertical="top"/>
    </xf>
    <xf numFmtId="49" fontId="15" fillId="0" borderId="1" xfId="14" applyNumberFormat="1" applyFont="1" applyBorder="1" applyAlignment="1">
      <alignment horizontal="center" vertical="center" textRotation="90"/>
    </xf>
    <xf numFmtId="0" fontId="69" fillId="0" borderId="1" xfId="14" applyFont="1" applyBorder="1" applyAlignment="1">
      <alignment vertical="top" wrapText="1"/>
    </xf>
    <xf numFmtId="49" fontId="54" fillId="0" borderId="3" xfId="14" applyNumberFormat="1" applyFont="1" applyBorder="1" applyAlignment="1">
      <alignment horizontal="center" vertical="top"/>
    </xf>
    <xf numFmtId="49" fontId="15" fillId="0" borderId="2" xfId="14" applyNumberFormat="1" applyFont="1" applyBorder="1" applyAlignment="1">
      <alignment horizontal="center" vertical="center" textRotation="90"/>
    </xf>
    <xf numFmtId="49" fontId="15" fillId="0" borderId="3" xfId="14" applyNumberFormat="1" applyFont="1" applyBorder="1" applyAlignment="1">
      <alignment horizontal="center" vertical="center" textRotation="90"/>
    </xf>
    <xf numFmtId="49" fontId="15" fillId="0" borderId="4" xfId="14" applyNumberFormat="1" applyFont="1" applyBorder="1" applyAlignment="1">
      <alignment horizontal="center" vertical="center" textRotation="90"/>
    </xf>
    <xf numFmtId="49" fontId="15" fillId="0" borderId="3" xfId="14" applyNumberFormat="1" applyFont="1" applyBorder="1" applyAlignment="1">
      <alignment horizontal="center" vertical="top" wrapText="1"/>
    </xf>
    <xf numFmtId="49" fontId="78" fillId="2" borderId="1" xfId="14" applyNumberFormat="1" applyFont="1" applyFill="1" applyBorder="1" applyAlignment="1">
      <alignment horizontal="center" vertical="center" textRotation="90"/>
    </xf>
    <xf numFmtId="49" fontId="78" fillId="2" borderId="1" xfId="14" applyNumberFormat="1" applyFont="1" applyFill="1" applyBorder="1" applyAlignment="1">
      <alignment horizontal="center" vertical="top" wrapText="1"/>
    </xf>
    <xf numFmtId="0" fontId="68" fillId="0" borderId="1" xfId="14" applyFont="1" applyBorder="1" applyAlignment="1">
      <alignment horizontal="left" vertical="top" wrapText="1"/>
    </xf>
    <xf numFmtId="1" fontId="37" fillId="0" borderId="1" xfId="14" applyNumberFormat="1" applyFont="1" applyBorder="1" applyAlignment="1">
      <alignment horizontal="center" vertical="top"/>
    </xf>
    <xf numFmtId="49" fontId="15" fillId="2" borderId="1" xfId="14" applyNumberFormat="1" applyFont="1" applyFill="1" applyBorder="1" applyAlignment="1">
      <alignment horizontal="center" vertical="center" textRotation="90"/>
    </xf>
    <xf numFmtId="1" fontId="44" fillId="0" borderId="2" xfId="14" applyNumberFormat="1" applyFont="1" applyBorder="1" applyAlignment="1">
      <alignment horizontal="center" vertical="top"/>
    </xf>
    <xf numFmtId="1" fontId="44" fillId="0" borderId="4" xfId="14" applyNumberFormat="1" applyFont="1" applyBorder="1" applyAlignment="1">
      <alignment horizontal="center" vertical="top"/>
    </xf>
    <xf numFmtId="49" fontId="70" fillId="0" borderId="2" xfId="14" applyNumberFormat="1" applyFont="1" applyBorder="1" applyAlignment="1">
      <alignment horizontal="center" vertical="top"/>
    </xf>
    <xf numFmtId="49" fontId="70" fillId="0" borderId="4" xfId="14" applyNumberFormat="1" applyFont="1" applyBorder="1" applyAlignment="1">
      <alignment horizontal="center" vertical="top"/>
    </xf>
    <xf numFmtId="49" fontId="78" fillId="2" borderId="2" xfId="14" applyNumberFormat="1" applyFont="1" applyFill="1" applyBorder="1" applyAlignment="1">
      <alignment horizontal="center" vertical="center" textRotation="90"/>
    </xf>
    <xf numFmtId="49" fontId="78" fillId="2" borderId="4" xfId="14" applyNumberFormat="1" applyFont="1" applyFill="1" applyBorder="1" applyAlignment="1">
      <alignment horizontal="center" vertical="center" textRotation="90"/>
    </xf>
    <xf numFmtId="49" fontId="15" fillId="2" borderId="2" xfId="14" applyNumberFormat="1" applyFont="1" applyFill="1" applyBorder="1" applyAlignment="1">
      <alignment horizontal="center" vertical="top" wrapText="1"/>
    </xf>
    <xf numFmtId="49" fontId="15" fillId="2" borderId="4" xfId="14" applyNumberFormat="1" applyFont="1" applyFill="1" applyBorder="1" applyAlignment="1">
      <alignment horizontal="center" vertical="top" wrapText="1"/>
    </xf>
    <xf numFmtId="0" fontId="37" fillId="0" borderId="2" xfId="14" applyFont="1" applyBorder="1" applyAlignment="1">
      <alignment horizontal="center" vertical="top"/>
    </xf>
    <xf numFmtId="0" fontId="37" fillId="0" borderId="4" xfId="14" applyFont="1" applyBorder="1" applyAlignment="1">
      <alignment horizontal="center" vertical="top"/>
    </xf>
    <xf numFmtId="165" fontId="54" fillId="5" borderId="1" xfId="14" applyNumberFormat="1" applyFont="1" applyFill="1" applyBorder="1" applyAlignment="1">
      <alignment horizontal="left" vertical="top" wrapText="1"/>
    </xf>
    <xf numFmtId="49" fontId="54" fillId="0" borderId="1" xfId="14" applyNumberFormat="1" applyFont="1" applyBorder="1" applyAlignment="1">
      <alignment horizontal="center" vertical="top" wrapText="1"/>
    </xf>
    <xf numFmtId="0" fontId="69" fillId="0" borderId="1" xfId="14" applyFont="1" applyBorder="1" applyAlignment="1">
      <alignment horizontal="center" vertical="top" wrapText="1"/>
    </xf>
    <xf numFmtId="49" fontId="15" fillId="0" borderId="1" xfId="14" applyNumberFormat="1" applyFont="1" applyBorder="1" applyAlignment="1">
      <alignment horizontal="center" vertical="top"/>
    </xf>
    <xf numFmtId="0" fontId="37" fillId="0" borderId="1" xfId="14" applyFont="1" applyBorder="1" applyAlignment="1">
      <alignment horizontal="center" vertical="top"/>
    </xf>
    <xf numFmtId="0" fontId="69" fillId="0" borderId="1" xfId="14" applyFont="1" applyBorder="1" applyAlignment="1">
      <alignment horizontal="left" vertical="top" wrapText="1"/>
    </xf>
    <xf numFmtId="49" fontId="15" fillId="0" borderId="2" xfId="14" applyNumberFormat="1" applyFont="1" applyBorder="1" applyAlignment="1">
      <alignment horizontal="center" vertical="top"/>
    </xf>
    <xf numFmtId="49" fontId="15" fillId="0" borderId="4" xfId="14" applyNumberFormat="1" applyFont="1" applyBorder="1" applyAlignment="1">
      <alignment horizontal="center" vertical="top"/>
    </xf>
    <xf numFmtId="0" fontId="44" fillId="0" borderId="2" xfId="14" applyFont="1" applyBorder="1" applyAlignment="1">
      <alignment horizontal="center" vertical="top" wrapText="1"/>
    </xf>
    <xf numFmtId="0" fontId="44" fillId="0" borderId="4" xfId="14" applyFont="1" applyBorder="1" applyAlignment="1">
      <alignment horizontal="center" vertical="top" wrapText="1"/>
    </xf>
    <xf numFmtId="49" fontId="54" fillId="4" borderId="2" xfId="14" applyNumberFormat="1" applyFont="1" applyFill="1" applyBorder="1" applyAlignment="1">
      <alignment horizontal="center" vertical="top" wrapText="1"/>
    </xf>
    <xf numFmtId="49" fontId="54" fillId="4" borderId="4" xfId="14" applyNumberFormat="1" applyFont="1" applyFill="1" applyBorder="1" applyAlignment="1">
      <alignment horizontal="center" vertical="top" wrapText="1"/>
    </xf>
    <xf numFmtId="49" fontId="54" fillId="5" borderId="2" xfId="14" applyNumberFormat="1" applyFont="1" applyFill="1" applyBorder="1" applyAlignment="1">
      <alignment horizontal="center" vertical="top" wrapText="1"/>
    </xf>
    <xf numFmtId="49" fontId="54" fillId="5" borderId="4" xfId="14" applyNumberFormat="1" applyFont="1" applyFill="1" applyBorder="1" applyAlignment="1">
      <alignment horizontal="center" vertical="top" wrapText="1"/>
    </xf>
    <xf numFmtId="49" fontId="54" fillId="4" borderId="3" xfId="14" applyNumberFormat="1" applyFont="1" applyFill="1" applyBorder="1" applyAlignment="1">
      <alignment horizontal="center" vertical="top" wrapText="1"/>
    </xf>
    <xf numFmtId="49" fontId="54" fillId="5" borderId="3" xfId="14" applyNumberFormat="1" applyFont="1" applyFill="1" applyBorder="1" applyAlignment="1">
      <alignment horizontal="center" vertical="top" wrapText="1"/>
    </xf>
    <xf numFmtId="0" fontId="44" fillId="0" borderId="3" xfId="14" applyFont="1" applyBorder="1" applyAlignment="1">
      <alignment horizontal="left" vertical="top" wrapText="1"/>
    </xf>
    <xf numFmtId="0" fontId="44" fillId="0" borderId="3" xfId="14" applyFont="1" applyBorder="1" applyAlignment="1">
      <alignment horizontal="center" vertical="top"/>
    </xf>
    <xf numFmtId="49" fontId="54" fillId="0" borderId="2" xfId="14" applyNumberFormat="1" applyFont="1" applyBorder="1" applyAlignment="1">
      <alignment horizontal="center" vertical="top" wrapText="1"/>
    </xf>
    <xf numFmtId="49" fontId="54" fillId="0" borderId="4" xfId="14" applyNumberFormat="1" applyFont="1" applyBorder="1" applyAlignment="1">
      <alignment horizontal="center" vertical="top" wrapText="1"/>
    </xf>
    <xf numFmtId="0" fontId="49" fillId="0" borderId="1" xfId="2" applyFont="1" applyBorder="1" applyAlignment="1">
      <alignment horizontal="left" wrapText="1"/>
    </xf>
    <xf numFmtId="0" fontId="49" fillId="0" borderId="1" xfId="14" applyFont="1" applyBorder="1" applyAlignment="1">
      <alignment horizontal="left" vertical="top" wrapText="1"/>
    </xf>
    <xf numFmtId="0" fontId="62" fillId="3" borderId="1" xfId="14" applyFont="1" applyFill="1" applyBorder="1" applyAlignment="1">
      <alignment horizontal="right" vertical="top" wrapText="1"/>
    </xf>
    <xf numFmtId="0" fontId="62" fillId="0" borderId="1" xfId="14" applyFont="1" applyBorder="1" applyAlignment="1">
      <alignment horizontal="left" vertical="top" wrapText="1"/>
    </xf>
    <xf numFmtId="49" fontId="54" fillId="3" borderId="1" xfId="14" applyNumberFormat="1" applyFont="1" applyFill="1" applyBorder="1" applyAlignment="1">
      <alignment horizontal="right" vertical="top"/>
    </xf>
    <xf numFmtId="0" fontId="17" fillId="3" borderId="1" xfId="14" applyFont="1" applyFill="1" applyBorder="1" applyAlignment="1">
      <alignment horizontal="center" vertical="top"/>
    </xf>
    <xf numFmtId="49" fontId="62" fillId="0" borderId="0" xfId="14" applyNumberFormat="1" applyFont="1" applyAlignment="1">
      <alignment horizontal="center" vertical="center" wrapText="1"/>
    </xf>
    <xf numFmtId="0" fontId="49" fillId="0" borderId="1" xfId="14" applyFont="1" applyBorder="1" applyAlignment="1">
      <alignment horizontal="left" vertical="top" wrapText="1" readingOrder="1"/>
    </xf>
    <xf numFmtId="0" fontId="9" fillId="3" borderId="10" xfId="14" applyFont="1" applyFill="1" applyBorder="1" applyAlignment="1">
      <alignment horizontal="right" vertical="top" wrapText="1"/>
    </xf>
    <xf numFmtId="0" fontId="9" fillId="3" borderId="11" xfId="14" applyFont="1" applyFill="1" applyBorder="1" applyAlignment="1">
      <alignment horizontal="right" vertical="top" wrapText="1"/>
    </xf>
    <xf numFmtId="0" fontId="9" fillId="3" borderId="12" xfId="14" applyFont="1" applyFill="1" applyBorder="1" applyAlignment="1">
      <alignment horizontal="right" vertical="top" wrapText="1"/>
    </xf>
    <xf numFmtId="0" fontId="15" fillId="0" borderId="13" xfId="14" applyFont="1" applyBorder="1" applyAlignment="1">
      <alignment horizontal="left" vertical="top" wrapText="1"/>
    </xf>
    <xf numFmtId="0" fontId="15" fillId="0" borderId="14" xfId="14" applyFont="1" applyBorder="1" applyAlignment="1">
      <alignment horizontal="left" vertical="top" wrapText="1"/>
    </xf>
    <xf numFmtId="0" fontId="15" fillId="0" borderId="15" xfId="14" applyFont="1" applyBorder="1" applyAlignment="1">
      <alignment horizontal="left" vertical="top" wrapText="1"/>
    </xf>
    <xf numFmtId="0" fontId="15" fillId="0" borderId="16" xfId="14" applyFont="1" applyBorder="1" applyAlignment="1">
      <alignment horizontal="left" vertical="top" wrapText="1"/>
    </xf>
    <xf numFmtId="0" fontId="15" fillId="0" borderId="7" xfId="14" applyFont="1" applyBorder="1" applyAlignment="1">
      <alignment horizontal="left" vertical="top" wrapText="1"/>
    </xf>
    <xf numFmtId="0" fontId="15" fillId="0" borderId="17" xfId="14" applyFont="1" applyBorder="1" applyAlignment="1">
      <alignment horizontal="left" vertical="top" wrapText="1"/>
    </xf>
    <xf numFmtId="0" fontId="62" fillId="6" borderId="1" xfId="14" applyFont="1" applyFill="1" applyBorder="1" applyAlignment="1">
      <alignment horizontal="right" vertical="top" wrapText="1"/>
    </xf>
    <xf numFmtId="0" fontId="15" fillId="0" borderId="0" xfId="14" applyFont="1" applyAlignment="1">
      <alignment horizontal="left" vertical="top"/>
    </xf>
    <xf numFmtId="49" fontId="11" fillId="0" borderId="0" xfId="14" applyNumberFormat="1" applyFont="1" applyAlignment="1">
      <alignment horizontal="center" vertical="center" wrapText="1"/>
    </xf>
    <xf numFmtId="0" fontId="9" fillId="0" borderId="10" xfId="14" applyFont="1" applyBorder="1" applyAlignment="1">
      <alignment horizontal="center" vertical="center" wrapText="1"/>
    </xf>
    <xf numFmtId="0" fontId="9" fillId="0" borderId="11" xfId="14" applyFont="1" applyBorder="1" applyAlignment="1">
      <alignment horizontal="center" vertical="center" wrapText="1"/>
    </xf>
    <xf numFmtId="0" fontId="9" fillId="0" borderId="12" xfId="14" applyFont="1" applyBorder="1" applyAlignment="1">
      <alignment horizontal="center" vertical="center" wrapText="1"/>
    </xf>
    <xf numFmtId="0" fontId="15" fillId="9" borderId="16" xfId="14" applyFont="1" applyFill="1" applyBorder="1" applyAlignment="1">
      <alignment horizontal="left" vertical="top" wrapText="1"/>
    </xf>
    <xf numFmtId="0" fontId="15" fillId="9" borderId="7" xfId="14" applyFont="1" applyFill="1" applyBorder="1" applyAlignment="1">
      <alignment horizontal="left" vertical="top" wrapText="1"/>
    </xf>
    <xf numFmtId="0" fontId="15" fillId="9" borderId="17" xfId="14" applyFont="1" applyFill="1" applyBorder="1" applyAlignment="1">
      <alignment horizontal="left" vertical="top" wrapText="1"/>
    </xf>
    <xf numFmtId="0" fontId="15" fillId="0" borderId="18" xfId="14" applyFont="1" applyBorder="1" applyAlignment="1">
      <alignment horizontal="left" vertical="top" wrapText="1"/>
    </xf>
    <xf numFmtId="0" fontId="15" fillId="0" borderId="19" xfId="14" applyFont="1" applyBorder="1" applyAlignment="1">
      <alignment horizontal="left" vertical="top" wrapText="1"/>
    </xf>
    <xf numFmtId="0" fontId="15" fillId="0" borderId="20" xfId="14" applyFont="1" applyBorder="1" applyAlignment="1">
      <alignment horizontal="left" vertical="top" wrapText="1"/>
    </xf>
    <xf numFmtId="0" fontId="15" fillId="9" borderId="13" xfId="14" applyFont="1" applyFill="1" applyBorder="1" applyAlignment="1">
      <alignment horizontal="left" vertical="top" wrapText="1"/>
    </xf>
    <xf numFmtId="0" fontId="15" fillId="9" borderId="14" xfId="14" applyFont="1" applyFill="1" applyBorder="1" applyAlignment="1">
      <alignment horizontal="left" vertical="top" wrapText="1"/>
    </xf>
    <xf numFmtId="0" fontId="15" fillId="9" borderId="15" xfId="14" applyFont="1" applyFill="1" applyBorder="1" applyAlignment="1">
      <alignment horizontal="left" vertical="top" wrapText="1"/>
    </xf>
    <xf numFmtId="0" fontId="9" fillId="15" borderId="10" xfId="14" applyFont="1" applyFill="1" applyBorder="1" applyAlignment="1">
      <alignment horizontal="right" vertical="top" wrapText="1"/>
    </xf>
    <xf numFmtId="0" fontId="9" fillId="15" borderId="11" xfId="14" applyFont="1" applyFill="1" applyBorder="1" applyAlignment="1">
      <alignment horizontal="right" vertical="top" wrapText="1"/>
    </xf>
    <xf numFmtId="0" fontId="9" fillId="15" borderId="12" xfId="14" applyFont="1" applyFill="1" applyBorder="1" applyAlignment="1">
      <alignment horizontal="right" vertical="top" wrapText="1"/>
    </xf>
    <xf numFmtId="0" fontId="49" fillId="0" borderId="0" xfId="16" applyFont="1" applyAlignment="1" applyProtection="1">
      <alignment horizontal="left" vertical="top" wrapText="1"/>
      <protection locked="0"/>
    </xf>
    <xf numFmtId="0" fontId="62" fillId="0" borderId="0" xfId="16" applyFont="1" applyAlignment="1" applyProtection="1">
      <alignment horizontal="center" vertical="top"/>
      <protection locked="0"/>
    </xf>
    <xf numFmtId="0" fontId="44" fillId="0" borderId="6" xfId="14" applyFont="1" applyBorder="1" applyAlignment="1">
      <alignment horizontal="left" vertical="top" wrapText="1"/>
    </xf>
    <xf numFmtId="0" fontId="44" fillId="0" borderId="7" xfId="14" applyFont="1" applyBorder="1" applyAlignment="1">
      <alignment horizontal="left" vertical="top" wrapText="1"/>
    </xf>
    <xf numFmtId="0" fontId="44" fillId="0" borderId="8" xfId="14" applyFont="1" applyBorder="1" applyAlignment="1">
      <alignment horizontal="left" vertical="top" wrapText="1"/>
    </xf>
    <xf numFmtId="49" fontId="15" fillId="2" borderId="2" xfId="14" applyNumberFormat="1" applyFont="1" applyFill="1" applyBorder="1" applyAlignment="1">
      <alignment horizontal="center" vertical="center" textRotation="90"/>
    </xf>
    <xf numFmtId="49" fontId="15" fillId="2" borderId="3" xfId="14" applyNumberFormat="1" applyFont="1" applyFill="1" applyBorder="1" applyAlignment="1">
      <alignment horizontal="center" vertical="center" textRotation="90"/>
    </xf>
    <xf numFmtId="49" fontId="15" fillId="2" borderId="4" xfId="14" applyNumberFormat="1" applyFont="1" applyFill="1" applyBorder="1" applyAlignment="1">
      <alignment horizontal="center" vertical="center" textRotation="90"/>
    </xf>
    <xf numFmtId="49" fontId="15" fillId="2" borderId="3" xfId="14" applyNumberFormat="1" applyFont="1" applyFill="1" applyBorder="1" applyAlignment="1">
      <alignment horizontal="center" vertical="top" wrapText="1"/>
    </xf>
    <xf numFmtId="0" fontId="56" fillId="2" borderId="2" xfId="2" applyFont="1" applyFill="1" applyBorder="1" applyAlignment="1">
      <alignment horizontal="left" vertical="top" wrapText="1"/>
    </xf>
    <xf numFmtId="0" fontId="56" fillId="2" borderId="4" xfId="2" applyFont="1" applyFill="1" applyBorder="1" applyAlignment="1">
      <alignment horizontal="left" vertical="top" wrapText="1"/>
    </xf>
    <xf numFmtId="0" fontId="17" fillId="0" borderId="2" xfId="2" applyFont="1" applyBorder="1" applyAlignment="1">
      <alignment horizontal="left" vertical="top" wrapText="1"/>
    </xf>
    <xf numFmtId="0" fontId="17" fillId="0" borderId="4" xfId="2" applyFont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4" xfId="2" applyFont="1" applyBorder="1" applyAlignment="1">
      <alignment horizontal="center" vertical="top" wrapText="1"/>
    </xf>
    <xf numFmtId="49" fontId="19" fillId="0" borderId="2" xfId="2" applyNumberFormat="1" applyFont="1" applyBorder="1" applyAlignment="1">
      <alignment horizontal="center" vertical="top" wrapText="1"/>
    </xf>
    <xf numFmtId="49" fontId="19" fillId="0" borderId="4" xfId="2" applyNumberFormat="1" applyFont="1" applyBorder="1" applyAlignment="1">
      <alignment horizontal="center" vertical="top" wrapText="1"/>
    </xf>
    <xf numFmtId="0" fontId="55" fillId="0" borderId="2" xfId="2" applyFont="1" applyBorder="1" applyAlignment="1">
      <alignment horizontal="center" vertical="center" wrapText="1"/>
    </xf>
    <xf numFmtId="0" fontId="55" fillId="0" borderId="3" xfId="2" applyFont="1" applyBorder="1" applyAlignment="1">
      <alignment horizontal="center" vertical="center" wrapText="1"/>
    </xf>
    <xf numFmtId="0" fontId="55" fillId="0" borderId="4" xfId="2" applyFont="1" applyBorder="1" applyAlignment="1">
      <alignment horizontal="center" vertical="center" wrapText="1"/>
    </xf>
    <xf numFmtId="0" fontId="44" fillId="0" borderId="2" xfId="2" applyFont="1" applyBorder="1" applyAlignment="1">
      <alignment horizontal="center" vertical="center" wrapText="1"/>
    </xf>
    <xf numFmtId="0" fontId="44" fillId="0" borderId="3" xfId="2" applyFont="1" applyBorder="1" applyAlignment="1">
      <alignment horizontal="center" vertical="center" wrapText="1"/>
    </xf>
    <xf numFmtId="0" fontId="44" fillId="0" borderId="4" xfId="2" applyFont="1" applyBorder="1" applyAlignment="1">
      <alignment horizontal="center" vertical="center" wrapText="1"/>
    </xf>
    <xf numFmtId="0" fontId="44" fillId="0" borderId="1" xfId="2" applyFont="1" applyBorder="1" applyAlignment="1">
      <alignment horizontal="center" vertical="center"/>
    </xf>
    <xf numFmtId="0" fontId="44" fillId="0" borderId="1" xfId="2" applyFont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left" vertical="top" wrapText="1"/>
    </xf>
    <xf numFmtId="0" fontId="11" fillId="4" borderId="1" xfId="2" applyFont="1" applyFill="1" applyBorder="1" applyAlignment="1">
      <alignment horizontal="left" vertical="top"/>
    </xf>
    <xf numFmtId="0" fontId="11" fillId="5" borderId="1" xfId="2" applyFont="1" applyFill="1" applyBorder="1" applyAlignment="1">
      <alignment horizontal="left" vertical="top" wrapText="1"/>
    </xf>
    <xf numFmtId="49" fontId="11" fillId="4" borderId="1" xfId="2" applyNumberFormat="1" applyFont="1" applyFill="1" applyBorder="1" applyAlignment="1">
      <alignment horizontal="center" vertical="top"/>
    </xf>
    <xf numFmtId="49" fontId="11" fillId="5" borderId="1" xfId="2" applyNumberFormat="1" applyFont="1" applyFill="1" applyBorder="1" applyAlignment="1">
      <alignment horizontal="center" vertical="top"/>
    </xf>
    <xf numFmtId="49" fontId="11" fillId="9" borderId="1" xfId="2" applyNumberFormat="1" applyFont="1" applyFill="1" applyBorder="1" applyAlignment="1">
      <alignment horizontal="center" vertical="top"/>
    </xf>
    <xf numFmtId="49" fontId="15" fillId="0" borderId="1" xfId="2" applyNumberFormat="1" applyFont="1" applyBorder="1" applyAlignment="1">
      <alignment horizontal="center" vertical="center" textRotation="90"/>
    </xf>
    <xf numFmtId="0" fontId="17" fillId="2" borderId="1" xfId="2" applyFont="1" applyFill="1" applyBorder="1" applyAlignment="1">
      <alignment horizontal="left" vertical="top" wrapText="1"/>
    </xf>
    <xf numFmtId="1" fontId="17" fillId="9" borderId="1" xfId="2" applyNumberFormat="1" applyFont="1" applyFill="1" applyBorder="1" applyAlignment="1">
      <alignment horizontal="center" vertical="top" wrapText="1"/>
    </xf>
    <xf numFmtId="1" fontId="17" fillId="9" borderId="1" xfId="2" applyNumberFormat="1" applyFont="1" applyFill="1" applyBorder="1" applyAlignment="1">
      <alignment horizontal="center" vertical="top"/>
    </xf>
    <xf numFmtId="2" fontId="17" fillId="9" borderId="1" xfId="2" applyNumberFormat="1" applyFont="1" applyFill="1" applyBorder="1" applyAlignment="1">
      <alignment horizontal="center" vertical="top" wrapText="1"/>
    </xf>
    <xf numFmtId="2" fontId="17" fillId="9" borderId="1" xfId="2" applyNumberFormat="1" applyFont="1" applyFill="1" applyBorder="1" applyAlignment="1">
      <alignment horizontal="center" vertical="top"/>
    </xf>
    <xf numFmtId="0" fontId="11" fillId="0" borderId="0" xfId="2" applyFont="1" applyAlignment="1">
      <alignment horizontal="center" vertical="top" wrapText="1"/>
    </xf>
    <xf numFmtId="0" fontId="14" fillId="0" borderId="0" xfId="2"/>
    <xf numFmtId="0" fontId="17" fillId="0" borderId="0" xfId="2" applyFont="1" applyAlignment="1">
      <alignment horizontal="center" vertical="top"/>
    </xf>
    <xf numFmtId="0" fontId="44" fillId="0" borderId="1" xfId="2" applyFont="1" applyBorder="1" applyAlignment="1">
      <alignment horizontal="center" vertical="center" textRotation="90" wrapText="1"/>
    </xf>
    <xf numFmtId="0" fontId="44" fillId="0" borderId="1" xfId="2" applyFont="1" applyBorder="1" applyAlignment="1">
      <alignment horizontal="left" vertical="center" textRotation="90" wrapText="1"/>
    </xf>
    <xf numFmtId="0" fontId="17" fillId="0" borderId="1" xfId="2" applyFont="1" applyBorder="1" applyAlignment="1">
      <alignment horizontal="center" vertical="top" wrapText="1"/>
    </xf>
    <xf numFmtId="49" fontId="11" fillId="7" borderId="1" xfId="2" applyNumberFormat="1" applyFont="1" applyFill="1" applyBorder="1" applyAlignment="1">
      <alignment horizontal="center" vertical="top"/>
    </xf>
    <xf numFmtId="49" fontId="11" fillId="8" borderId="1" xfId="2" applyNumberFormat="1" applyFont="1" applyFill="1" applyBorder="1" applyAlignment="1">
      <alignment horizontal="center" vertical="top"/>
    </xf>
    <xf numFmtId="49" fontId="11" fillId="2" borderId="1" xfId="2" applyNumberFormat="1" applyFont="1" applyFill="1" applyBorder="1" applyAlignment="1">
      <alignment horizontal="center" vertical="top"/>
    </xf>
    <xf numFmtId="49" fontId="44" fillId="0" borderId="1" xfId="2" applyNumberFormat="1" applyFont="1" applyBorder="1" applyAlignment="1">
      <alignment horizontal="center" vertical="top" wrapText="1"/>
    </xf>
    <xf numFmtId="2" fontId="17" fillId="0" borderId="1" xfId="2" applyNumberFormat="1" applyFont="1" applyBorder="1" applyAlignment="1">
      <alignment horizontal="center" vertical="top" wrapText="1"/>
    </xf>
    <xf numFmtId="0" fontId="15" fillId="0" borderId="1" xfId="2" applyFont="1" applyBorder="1" applyAlignment="1">
      <alignment horizontal="center" vertical="center" textRotation="90"/>
    </xf>
    <xf numFmtId="49" fontId="44" fillId="0" borderId="1" xfId="2" applyNumberFormat="1" applyFont="1" applyBorder="1" applyAlignment="1">
      <alignment horizontal="center" vertical="top" textRotation="92"/>
    </xf>
    <xf numFmtId="1" fontId="17" fillId="0" borderId="1" xfId="2" applyNumberFormat="1" applyFont="1" applyBorder="1" applyAlignment="1">
      <alignment horizontal="center" vertical="top" wrapText="1"/>
    </xf>
    <xf numFmtId="1" fontId="19" fillId="2" borderId="1" xfId="2" applyNumberFormat="1" applyFont="1" applyFill="1" applyBorder="1" applyAlignment="1">
      <alignment horizontal="center" vertical="top" wrapText="1"/>
    </xf>
    <xf numFmtId="49" fontId="15" fillId="9" borderId="1" xfId="2" applyNumberFormat="1" applyFont="1" applyFill="1" applyBorder="1" applyAlignment="1">
      <alignment horizontal="center" vertical="center" textRotation="90"/>
    </xf>
    <xf numFmtId="49" fontId="44" fillId="9" borderId="1" xfId="2" applyNumberFormat="1" applyFont="1" applyFill="1" applyBorder="1" applyAlignment="1">
      <alignment horizontal="center" vertical="top" textRotation="1"/>
    </xf>
    <xf numFmtId="1" fontId="17" fillId="0" borderId="1" xfId="2" applyNumberFormat="1" applyFont="1" applyBorder="1" applyAlignment="1">
      <alignment horizontal="center" vertical="top"/>
    </xf>
    <xf numFmtId="49" fontId="44" fillId="2" borderId="1" xfId="2" applyNumberFormat="1" applyFont="1" applyFill="1" applyBorder="1" applyAlignment="1">
      <alignment horizontal="center" vertical="top"/>
    </xf>
    <xf numFmtId="49" fontId="11" fillId="4" borderId="2" xfId="2" applyNumberFormat="1" applyFont="1" applyFill="1" applyBorder="1" applyAlignment="1">
      <alignment horizontal="center" vertical="top"/>
    </xf>
    <xf numFmtId="49" fontId="11" fillId="4" borderId="3" xfId="2" applyNumberFormat="1" applyFont="1" applyFill="1" applyBorder="1" applyAlignment="1">
      <alignment horizontal="center" vertical="top"/>
    </xf>
    <xf numFmtId="49" fontId="11" fillId="4" borderId="4" xfId="2" applyNumberFormat="1" applyFont="1" applyFill="1" applyBorder="1" applyAlignment="1">
      <alignment horizontal="center" vertical="top"/>
    </xf>
    <xf numFmtId="49" fontId="11" fillId="5" borderId="2" xfId="2" applyNumberFormat="1" applyFont="1" applyFill="1" applyBorder="1" applyAlignment="1">
      <alignment horizontal="center" vertical="top"/>
    </xf>
    <xf numFmtId="49" fontId="11" fillId="5" borderId="3" xfId="2" applyNumberFormat="1" applyFont="1" applyFill="1" applyBorder="1" applyAlignment="1">
      <alignment horizontal="center" vertical="top"/>
    </xf>
    <xf numFmtId="49" fontId="11" fillId="5" borderId="4" xfId="2" applyNumberFormat="1" applyFont="1" applyFill="1" applyBorder="1" applyAlignment="1">
      <alignment horizontal="center" vertical="top"/>
    </xf>
    <xf numFmtId="49" fontId="11" fillId="9" borderId="2" xfId="2" applyNumberFormat="1" applyFont="1" applyFill="1" applyBorder="1" applyAlignment="1">
      <alignment horizontal="center" vertical="top"/>
    </xf>
    <xf numFmtId="49" fontId="11" fillId="9" borderId="3" xfId="2" applyNumberFormat="1" applyFont="1" applyFill="1" applyBorder="1" applyAlignment="1">
      <alignment horizontal="center" vertical="top"/>
    </xf>
    <xf numFmtId="49" fontId="11" fillId="9" borderId="4" xfId="2" applyNumberFormat="1" applyFont="1" applyFill="1" applyBorder="1" applyAlignment="1">
      <alignment horizontal="center" vertical="top"/>
    </xf>
    <xf numFmtId="49" fontId="17" fillId="9" borderId="1" xfId="2" applyNumberFormat="1" applyFont="1" applyFill="1" applyBorder="1" applyAlignment="1">
      <alignment horizontal="left" vertical="top" wrapText="1"/>
    </xf>
    <xf numFmtId="0" fontId="19" fillId="2" borderId="1" xfId="2" applyFont="1" applyFill="1" applyBorder="1" applyAlignment="1">
      <alignment horizontal="left" vertical="top" wrapText="1"/>
    </xf>
    <xf numFmtId="49" fontId="19" fillId="0" borderId="1" xfId="2" applyNumberFormat="1" applyFont="1" applyBorder="1" applyAlignment="1">
      <alignment horizontal="center" vertical="top" wrapText="1"/>
    </xf>
    <xf numFmtId="49" fontId="17" fillId="0" borderId="1" xfId="2" applyNumberFormat="1" applyFont="1" applyBorder="1" applyAlignment="1">
      <alignment horizontal="center" vertical="top"/>
    </xf>
    <xf numFmtId="0" fontId="19" fillId="0" borderId="1" xfId="2" applyFont="1" applyBorder="1" applyAlignment="1">
      <alignment horizontal="center" vertical="top"/>
    </xf>
    <xf numFmtId="0" fontId="17" fillId="0" borderId="1" xfId="2" applyFont="1" applyBorder="1" applyAlignment="1">
      <alignment vertical="top" wrapText="1"/>
    </xf>
    <xf numFmtId="49" fontId="15" fillId="0" borderId="1" xfId="2" applyNumberFormat="1" applyFont="1" applyBorder="1" applyAlignment="1">
      <alignment horizontal="center" vertical="center" textRotation="90" wrapText="1"/>
    </xf>
    <xf numFmtId="0" fontId="15" fillId="0" borderId="1" xfId="2" applyFont="1" applyBorder="1" applyAlignment="1">
      <alignment horizontal="center" vertical="center" textRotation="90" wrapText="1"/>
    </xf>
    <xf numFmtId="0" fontId="56" fillId="2" borderId="1" xfId="2" applyFont="1" applyFill="1" applyBorder="1" applyAlignment="1">
      <alignment horizontal="left" vertical="top" wrapText="1"/>
    </xf>
    <xf numFmtId="49" fontId="44" fillId="0" borderId="1" xfId="2" applyNumberFormat="1" applyFont="1" applyBorder="1" applyAlignment="1">
      <alignment horizontal="center" vertical="top" textRotation="1"/>
    </xf>
    <xf numFmtId="0" fontId="10" fillId="0" borderId="1" xfId="2" applyFont="1" applyBorder="1" applyAlignment="1">
      <alignment horizontal="center" vertical="top"/>
    </xf>
    <xf numFmtId="0" fontId="17" fillId="9" borderId="1" xfId="2" applyFont="1" applyFill="1" applyBorder="1" applyAlignment="1">
      <alignment horizontal="center" vertical="top"/>
    </xf>
    <xf numFmtId="49" fontId="44" fillId="9" borderId="1" xfId="2" applyNumberFormat="1" applyFont="1" applyFill="1" applyBorder="1" applyAlignment="1">
      <alignment horizontal="center" vertical="top"/>
    </xf>
    <xf numFmtId="0" fontId="17" fillId="2" borderId="1" xfId="2" applyFont="1" applyFill="1" applyBorder="1" applyAlignment="1">
      <alignment horizontal="center" vertical="top"/>
    </xf>
    <xf numFmtId="0" fontId="19" fillId="0" borderId="1" xfId="2" applyFont="1" applyBorder="1" applyAlignment="1">
      <alignment horizontal="left" vertical="top" wrapText="1"/>
    </xf>
    <xf numFmtId="0" fontId="19" fillId="0" borderId="1" xfId="2" applyFont="1" applyBorder="1" applyAlignment="1">
      <alignment horizontal="center" vertical="top" wrapText="1"/>
    </xf>
    <xf numFmtId="49" fontId="11" fillId="2" borderId="2" xfId="2" applyNumberFormat="1" applyFont="1" applyFill="1" applyBorder="1" applyAlignment="1">
      <alignment horizontal="center" vertical="top"/>
    </xf>
    <xf numFmtId="49" fontId="11" fillId="2" borderId="4" xfId="2" applyNumberFormat="1" applyFont="1" applyFill="1" applyBorder="1" applyAlignment="1">
      <alignment horizontal="center" vertical="top"/>
    </xf>
    <xf numFmtId="0" fontId="11" fillId="5" borderId="1" xfId="2" applyFont="1" applyFill="1" applyBorder="1" applyAlignment="1">
      <alignment vertical="top" wrapText="1"/>
    </xf>
    <xf numFmtId="49" fontId="11" fillId="0" borderId="1" xfId="2" applyNumberFormat="1" applyFont="1" applyBorder="1" applyAlignment="1">
      <alignment horizontal="center" vertical="top"/>
    </xf>
    <xf numFmtId="0" fontId="17" fillId="0" borderId="1" xfId="2" applyFont="1" applyBorder="1" applyAlignment="1">
      <alignment horizontal="center" vertical="top"/>
    </xf>
    <xf numFmtId="0" fontId="44" fillId="0" borderId="1" xfId="2" applyFont="1" applyBorder="1" applyAlignment="1">
      <alignment horizontal="center" vertical="top"/>
    </xf>
    <xf numFmtId="0" fontId="17" fillId="0" borderId="1" xfId="2" applyFont="1" applyBorder="1" applyAlignment="1">
      <alignment horizontal="left" vertical="top"/>
    </xf>
    <xf numFmtId="49" fontId="11" fillId="4" borderId="1" xfId="2" applyNumberFormat="1" applyFont="1" applyFill="1" applyBorder="1" applyAlignment="1">
      <alignment horizontal="center" vertical="top" wrapText="1"/>
    </xf>
    <xf numFmtId="0" fontId="19" fillId="9" borderId="1" xfId="2" applyFont="1" applyFill="1" applyBorder="1" applyAlignment="1">
      <alignment horizontal="left" vertical="top" wrapText="1"/>
    </xf>
    <xf numFmtId="49" fontId="17" fillId="0" borderId="1" xfId="2" applyNumberFormat="1" applyFont="1" applyBorder="1" applyAlignment="1">
      <alignment horizontal="center" vertical="top" wrapText="1"/>
    </xf>
    <xf numFmtId="49" fontId="11" fillId="0" borderId="1" xfId="2" applyNumberFormat="1" applyFont="1" applyBorder="1" applyAlignment="1">
      <alignment horizontal="center" vertical="top" wrapText="1"/>
    </xf>
    <xf numFmtId="49" fontId="17" fillId="9" borderId="1" xfId="2" applyNumberFormat="1" applyFont="1" applyFill="1" applyBorder="1" applyAlignment="1">
      <alignment horizontal="center" vertical="top"/>
    </xf>
    <xf numFmtId="0" fontId="17" fillId="9" borderId="1" xfId="2" applyFont="1" applyFill="1" applyBorder="1" applyAlignment="1">
      <alignment vertical="top"/>
    </xf>
    <xf numFmtId="49" fontId="11" fillId="5" borderId="1" xfId="2" applyNumberFormat="1" applyFont="1" applyFill="1" applyBorder="1" applyAlignment="1">
      <alignment horizontal="center" vertical="top" wrapText="1"/>
    </xf>
    <xf numFmtId="49" fontId="19" fillId="0" borderId="1" xfId="2" applyNumberFormat="1" applyFont="1" applyBorder="1" applyAlignment="1">
      <alignment horizontal="center" vertical="top"/>
    </xf>
    <xf numFmtId="49" fontId="11" fillId="7" borderId="2" xfId="2" applyNumberFormat="1" applyFont="1" applyFill="1" applyBorder="1" applyAlignment="1">
      <alignment horizontal="center" vertical="top"/>
    </xf>
    <xf numFmtId="49" fontId="11" fillId="7" borderId="4" xfId="2" applyNumberFormat="1" applyFont="1" applyFill="1" applyBorder="1" applyAlignment="1">
      <alignment horizontal="center" vertical="top"/>
    </xf>
    <xf numFmtId="49" fontId="11" fillId="3" borderId="1" xfId="2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horizontal="left" vertical="center" wrapText="1"/>
    </xf>
    <xf numFmtId="49" fontId="44" fillId="0" borderId="1" xfId="2" applyNumberFormat="1" applyFont="1" applyBorder="1" applyAlignment="1">
      <alignment horizontal="center" vertical="top" textRotation="2"/>
    </xf>
    <xf numFmtId="49" fontId="18" fillId="0" borderId="0" xfId="2" applyNumberFormat="1" applyFont="1" applyAlignment="1">
      <alignment horizontal="center" vertical="top" wrapText="1"/>
    </xf>
    <xf numFmtId="0" fontId="14" fillId="0" borderId="0" xfId="2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right" vertical="top" wrapText="1"/>
    </xf>
    <xf numFmtId="0" fontId="11" fillId="3" borderId="7" xfId="0" applyFont="1" applyFill="1" applyBorder="1" applyAlignment="1">
      <alignment horizontal="right" vertical="top" wrapText="1"/>
    </xf>
    <xf numFmtId="0" fontId="11" fillId="3" borderId="8" xfId="0" applyFont="1" applyFill="1" applyBorder="1" applyAlignment="1">
      <alignment horizontal="right" vertical="top" wrapText="1"/>
    </xf>
    <xf numFmtId="0" fontId="17" fillId="0" borderId="6" xfId="0" applyFont="1" applyBorder="1" applyAlignment="1">
      <alignment horizontal="left" vertical="top" wrapText="1" readingOrder="1"/>
    </xf>
    <xf numFmtId="0" fontId="17" fillId="0" borderId="7" xfId="0" applyFont="1" applyBorder="1" applyAlignment="1">
      <alignment horizontal="left" vertical="top" wrapText="1" readingOrder="1"/>
    </xf>
    <xf numFmtId="0" fontId="17" fillId="0" borderId="8" xfId="0" applyFont="1" applyBorder="1" applyAlignment="1">
      <alignment horizontal="left" vertical="top" wrapText="1" readingOrder="1"/>
    </xf>
    <xf numFmtId="0" fontId="17" fillId="0" borderId="6" xfId="2" applyFont="1" applyBorder="1" applyAlignment="1">
      <alignment horizontal="left" wrapText="1"/>
    </xf>
    <xf numFmtId="0" fontId="17" fillId="0" borderId="7" xfId="2" applyFont="1" applyBorder="1" applyAlignment="1">
      <alignment horizontal="left" wrapText="1"/>
    </xf>
    <xf numFmtId="0" fontId="17" fillId="0" borderId="8" xfId="2" applyFont="1" applyBorder="1" applyAlignment="1">
      <alignment horizontal="left" wrapText="1"/>
    </xf>
    <xf numFmtId="0" fontId="17" fillId="0" borderId="6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7" fillId="0" borderId="6" xfId="2" applyFont="1" applyBorder="1" applyAlignment="1">
      <alignment horizontal="left" vertical="top" wrapText="1"/>
    </xf>
    <xf numFmtId="0" fontId="17" fillId="0" borderId="7" xfId="2" applyFont="1" applyBorder="1" applyAlignment="1">
      <alignment horizontal="left" vertical="top" wrapText="1"/>
    </xf>
    <xf numFmtId="0" fontId="17" fillId="0" borderId="8" xfId="2" applyFont="1" applyBorder="1" applyAlignment="1">
      <alignment horizontal="left" vertical="top" wrapText="1"/>
    </xf>
    <xf numFmtId="0" fontId="11" fillId="6" borderId="6" xfId="0" applyFont="1" applyFill="1" applyBorder="1" applyAlignment="1">
      <alignment horizontal="right" vertical="top" wrapText="1"/>
    </xf>
    <xf numFmtId="0" fontId="11" fillId="6" borderId="7" xfId="0" applyFont="1" applyFill="1" applyBorder="1" applyAlignment="1">
      <alignment horizontal="right" vertical="top" wrapText="1"/>
    </xf>
    <xf numFmtId="0" fontId="11" fillId="6" borderId="8" xfId="0" applyFont="1" applyFill="1" applyBorder="1" applyAlignment="1">
      <alignment horizontal="right" vertical="top" wrapText="1"/>
    </xf>
    <xf numFmtId="0" fontId="17" fillId="0" borderId="1" xfId="6" applyFont="1" applyBorder="1" applyAlignment="1" applyProtection="1">
      <alignment horizontal="center" vertical="center" wrapText="1"/>
      <protection locked="0"/>
    </xf>
    <xf numFmtId="0" fontId="17" fillId="0" borderId="1" xfId="6" applyFont="1" applyBorder="1" applyAlignment="1" applyProtection="1">
      <alignment horizontal="center" vertical="center"/>
      <protection locked="0"/>
    </xf>
    <xf numFmtId="0" fontId="16" fillId="0" borderId="1" xfId="6" applyFont="1" applyBorder="1" applyAlignment="1" applyProtection="1">
      <alignment horizontal="center" vertical="center" wrapText="1"/>
      <protection locked="0"/>
    </xf>
    <xf numFmtId="0" fontId="16" fillId="0" borderId="1" xfId="6" applyFont="1" applyBorder="1" applyAlignment="1" applyProtection="1">
      <alignment horizontal="center" vertical="center"/>
      <protection locked="0"/>
    </xf>
    <xf numFmtId="0" fontId="17" fillId="0" borderId="0" xfId="6" applyFont="1" applyAlignment="1" applyProtection="1">
      <alignment horizontal="left" vertical="top"/>
      <protection locked="0"/>
    </xf>
    <xf numFmtId="0" fontId="11" fillId="0" borderId="0" xfId="6" applyFont="1" applyAlignment="1" applyProtection="1">
      <alignment horizontal="center" vertical="top" wrapText="1"/>
      <protection locked="0"/>
    </xf>
    <xf numFmtId="0" fontId="9" fillId="0" borderId="0" xfId="6" applyFont="1" applyAlignment="1" applyProtection="1">
      <alignment horizontal="center" vertical="top" wrapText="1"/>
      <protection locked="0"/>
    </xf>
    <xf numFmtId="0" fontId="11" fillId="0" borderId="0" xfId="6" applyFont="1" applyAlignment="1" applyProtection="1">
      <alignment horizontal="center" vertical="center" wrapText="1"/>
      <protection locked="0"/>
    </xf>
    <xf numFmtId="0" fontId="14" fillId="0" borderId="0" xfId="6" applyAlignment="1" applyProtection="1">
      <alignment horizontal="center" vertical="center" wrapText="1"/>
      <protection locked="0"/>
    </xf>
    <xf numFmtId="0" fontId="16" fillId="0" borderId="1" xfId="6" applyFont="1" applyBorder="1" applyAlignment="1" applyProtection="1">
      <alignment horizontal="center" vertical="center" textRotation="90" wrapText="1"/>
      <protection locked="0"/>
    </xf>
    <xf numFmtId="0" fontId="11" fillId="3" borderId="1" xfId="6" applyFont="1" applyFill="1" applyBorder="1" applyAlignment="1" applyProtection="1">
      <alignment horizontal="left" vertical="top" wrapText="1"/>
      <protection locked="0"/>
    </xf>
    <xf numFmtId="0" fontId="51" fillId="3" borderId="1" xfId="6" applyFont="1" applyFill="1" applyBorder="1" applyAlignment="1" applyProtection="1">
      <alignment horizontal="left" vertical="top" wrapText="1"/>
      <protection locked="0"/>
    </xf>
    <xf numFmtId="0" fontId="18" fillId="4" borderId="1" xfId="6" applyFont="1" applyFill="1" applyBorder="1" applyAlignment="1" applyProtection="1">
      <alignment horizontal="left" vertical="top"/>
      <protection locked="0"/>
    </xf>
    <xf numFmtId="0" fontId="18" fillId="5" borderId="1" xfId="6" applyFont="1" applyFill="1" applyBorder="1" applyAlignment="1" applyProtection="1">
      <alignment horizontal="left" vertical="top" wrapText="1"/>
      <protection locked="0"/>
    </xf>
    <xf numFmtId="0" fontId="11" fillId="0" borderId="1" xfId="6" applyFont="1" applyBorder="1" applyAlignment="1" applyProtection="1">
      <alignment horizontal="left" vertical="top" wrapText="1"/>
      <protection locked="0"/>
    </xf>
    <xf numFmtId="49" fontId="18" fillId="4" borderId="1" xfId="6" applyNumberFormat="1" applyFont="1" applyFill="1" applyBorder="1" applyAlignment="1" applyProtection="1">
      <alignment horizontal="center" vertical="top"/>
      <protection locked="0"/>
    </xf>
    <xf numFmtId="49" fontId="18" fillId="5" borderId="1" xfId="6" applyNumberFormat="1" applyFont="1" applyFill="1" applyBorder="1" applyAlignment="1" applyProtection="1">
      <alignment horizontal="center" vertical="top"/>
      <protection locked="0"/>
    </xf>
    <xf numFmtId="49" fontId="18" fillId="0" borderId="1" xfId="6" applyNumberFormat="1" applyFont="1" applyBorder="1" applyAlignment="1" applyProtection="1">
      <alignment horizontal="center" vertical="top"/>
      <protection locked="0"/>
    </xf>
    <xf numFmtId="0" fontId="15" fillId="2" borderId="1" xfId="6" applyFont="1" applyFill="1" applyBorder="1" applyAlignment="1" applyProtection="1">
      <alignment horizontal="center" vertical="center" textRotation="90"/>
      <protection locked="0"/>
    </xf>
    <xf numFmtId="0" fontId="17" fillId="2" borderId="1" xfId="6" applyFont="1" applyFill="1" applyBorder="1" applyAlignment="1" applyProtection="1">
      <alignment horizontal="left" vertical="top" wrapText="1"/>
      <protection locked="0"/>
    </xf>
    <xf numFmtId="0" fontId="11" fillId="2" borderId="1" xfId="6" applyFont="1" applyFill="1" applyBorder="1" applyAlignment="1" applyProtection="1">
      <alignment horizontal="center" vertical="top"/>
      <protection locked="0"/>
    </xf>
    <xf numFmtId="0" fontId="11" fillId="2" borderId="1" xfId="6" applyFont="1" applyFill="1" applyBorder="1" applyAlignment="1" applyProtection="1">
      <alignment horizontal="left" vertical="top" wrapText="1"/>
      <protection locked="0"/>
    </xf>
    <xf numFmtId="49" fontId="18" fillId="2" borderId="1" xfId="6" applyNumberFormat="1" applyFont="1" applyFill="1" applyBorder="1" applyAlignment="1" applyProtection="1">
      <alignment horizontal="center" vertical="top"/>
      <protection locked="0"/>
    </xf>
    <xf numFmtId="0" fontId="18" fillId="2" borderId="1" xfId="6" applyFont="1" applyFill="1" applyBorder="1" applyAlignment="1" applyProtection="1">
      <alignment horizontal="center" vertical="center"/>
      <protection locked="0"/>
    </xf>
    <xf numFmtId="0" fontId="18" fillId="8" borderId="1" xfId="6" applyFont="1" applyFill="1" applyBorder="1" applyAlignment="1" applyProtection="1">
      <alignment horizontal="left" vertical="top" wrapText="1"/>
      <protection locked="0"/>
    </xf>
    <xf numFmtId="0" fontId="18" fillId="2" borderId="1" xfId="6" applyFont="1" applyFill="1" applyBorder="1" applyAlignment="1" applyProtection="1">
      <alignment horizontal="center" vertical="top"/>
      <protection locked="0"/>
    </xf>
    <xf numFmtId="2" fontId="18" fillId="2" borderId="1" xfId="6" applyNumberFormat="1" applyFont="1" applyFill="1" applyBorder="1" applyAlignment="1" applyProtection="1">
      <alignment horizontal="center" vertical="top"/>
      <protection locked="0"/>
    </xf>
    <xf numFmtId="2" fontId="11" fillId="2" borderId="1" xfId="6" applyNumberFormat="1" applyFont="1" applyFill="1" applyBorder="1" applyAlignment="1" applyProtection="1">
      <alignment horizontal="center" vertical="top"/>
      <protection locked="0"/>
    </xf>
    <xf numFmtId="0" fontId="16" fillId="2" borderId="1" xfId="6" applyFont="1" applyFill="1" applyBorder="1" applyAlignment="1" applyProtection="1">
      <alignment horizontal="left" vertical="center" wrapText="1"/>
      <protection locked="0"/>
    </xf>
    <xf numFmtId="0" fontId="16" fillId="12" borderId="1" xfId="6" applyFont="1" applyFill="1" applyBorder="1" applyAlignment="1" applyProtection="1">
      <alignment horizontal="center" vertical="top"/>
      <protection locked="0"/>
    </xf>
    <xf numFmtId="0" fontId="14" fillId="0" borderId="1" xfId="6" applyBorder="1" applyAlignment="1" applyProtection="1">
      <alignment horizontal="left" vertical="center" wrapText="1"/>
      <protection locked="0"/>
    </xf>
    <xf numFmtId="165" fontId="18" fillId="2" borderId="1" xfId="6" applyNumberFormat="1" applyFont="1" applyFill="1" applyBorder="1" applyAlignment="1" applyProtection="1">
      <alignment horizontal="center" vertical="top"/>
      <protection locked="0"/>
    </xf>
    <xf numFmtId="0" fontId="17" fillId="0" borderId="1" xfId="6" applyFont="1" applyBorder="1" applyAlignment="1" applyProtection="1">
      <alignment horizontal="left" vertical="top" wrapText="1"/>
      <protection locked="0"/>
    </xf>
    <xf numFmtId="0" fontId="17" fillId="2" borderId="1" xfId="6" applyFont="1" applyFill="1" applyBorder="1" applyAlignment="1" applyProtection="1">
      <alignment horizontal="center" vertical="top" wrapText="1"/>
      <protection locked="0"/>
    </xf>
    <xf numFmtId="0" fontId="17" fillId="0" borderId="1" xfId="6" applyFont="1" applyBorder="1" applyAlignment="1" applyProtection="1">
      <alignment horizontal="center" vertical="top" wrapText="1"/>
      <protection locked="0"/>
    </xf>
    <xf numFmtId="49" fontId="11" fillId="3" borderId="1" xfId="6" applyNumberFormat="1" applyFont="1" applyFill="1" applyBorder="1" applyAlignment="1" applyProtection="1">
      <alignment horizontal="right" vertical="top" wrapText="1"/>
      <protection locked="0"/>
    </xf>
    <xf numFmtId="49" fontId="11" fillId="0" borderId="0" xfId="2" applyNumberFormat="1" applyFont="1" applyAlignment="1" applyProtection="1">
      <alignment horizontal="center" vertical="top" wrapText="1"/>
      <protection locked="0"/>
    </xf>
    <xf numFmtId="49" fontId="33" fillId="4" borderId="1" xfId="2" applyNumberFormat="1" applyFont="1" applyFill="1" applyBorder="1" applyAlignment="1">
      <alignment horizontal="center" vertical="top"/>
    </xf>
    <xf numFmtId="49" fontId="33" fillId="5" borderId="1" xfId="2" applyNumberFormat="1" applyFont="1" applyFill="1" applyBorder="1" applyAlignment="1">
      <alignment horizontal="center" vertical="top"/>
    </xf>
    <xf numFmtId="49" fontId="33" fillId="0" borderId="1" xfId="2" applyNumberFormat="1" applyFont="1" applyBorder="1" applyAlignment="1">
      <alignment horizontal="center" vertical="top"/>
    </xf>
    <xf numFmtId="49" fontId="15" fillId="2" borderId="1" xfId="2" applyNumberFormat="1" applyFont="1" applyFill="1" applyBorder="1" applyAlignment="1">
      <alignment horizontal="center" vertical="center" textRotation="90"/>
    </xf>
    <xf numFmtId="49" fontId="15" fillId="2" borderId="1" xfId="2" applyNumberFormat="1" applyFont="1" applyFill="1" applyBorder="1" applyAlignment="1">
      <alignment horizontal="center" vertical="top" wrapText="1"/>
    </xf>
    <xf numFmtId="0" fontId="16" fillId="0" borderId="0" xfId="12" applyFont="1" applyAlignment="1" applyProtection="1">
      <alignment horizontal="left" vertical="top" wrapText="1"/>
      <protection locked="0"/>
    </xf>
    <xf numFmtId="0" fontId="18" fillId="0" borderId="0" xfId="12" applyFont="1" applyAlignment="1" applyProtection="1">
      <alignment horizontal="center" vertical="top"/>
      <protection locked="0"/>
    </xf>
    <xf numFmtId="0" fontId="39" fillId="0" borderId="9" xfId="0" applyFont="1" applyBorder="1" applyAlignment="1">
      <alignment horizontal="left" vertical="center" wrapText="1"/>
    </xf>
    <xf numFmtId="0" fontId="16" fillId="2" borderId="2" xfId="1" applyFont="1" applyFill="1" applyBorder="1" applyAlignment="1" applyProtection="1">
      <alignment horizontal="left" vertical="top" wrapText="1"/>
      <protection locked="0"/>
    </xf>
    <xf numFmtId="0" fontId="16" fillId="2" borderId="4" xfId="1" applyFont="1" applyFill="1" applyBorder="1" applyAlignment="1" applyProtection="1">
      <alignment horizontal="left" vertical="top" wrapText="1"/>
      <protection locked="0"/>
    </xf>
    <xf numFmtId="0" fontId="16" fillId="2" borderId="2" xfId="1" applyFont="1" applyFill="1" applyBorder="1" applyAlignment="1" applyProtection="1">
      <alignment horizontal="center" vertical="top"/>
      <protection locked="0"/>
    </xf>
    <xf numFmtId="0" fontId="16" fillId="2" borderId="4" xfId="1" applyFont="1" applyFill="1" applyBorder="1" applyAlignment="1" applyProtection="1">
      <alignment horizontal="center" vertical="top"/>
      <protection locked="0"/>
    </xf>
    <xf numFmtId="0" fontId="16" fillId="0" borderId="1" xfId="1" applyFont="1" applyBorder="1" applyAlignment="1" applyProtection="1">
      <alignment horizontal="left" vertical="top" wrapText="1"/>
      <protection locked="0"/>
    </xf>
    <xf numFmtId="0" fontId="16" fillId="0" borderId="1" xfId="1" applyFont="1" applyBorder="1" applyAlignment="1" applyProtection="1">
      <alignment horizontal="center" vertical="top"/>
      <protection locked="0"/>
    </xf>
    <xf numFmtId="0" fontId="16" fillId="0" borderId="1" xfId="1" applyFont="1" applyBorder="1" applyAlignment="1" applyProtection="1">
      <alignment horizontal="center" vertical="top" wrapText="1"/>
      <protection locked="0"/>
    </xf>
    <xf numFmtId="0" fontId="18" fillId="5" borderId="1" xfId="1" applyFont="1" applyFill="1" applyBorder="1" applyAlignment="1" applyProtection="1">
      <alignment horizontal="left" vertical="top" wrapText="1"/>
      <protection locked="0"/>
    </xf>
    <xf numFmtId="49" fontId="49" fillId="0" borderId="1" xfId="1" applyNumberFormat="1" applyFont="1" applyBorder="1" applyAlignment="1" applyProtection="1">
      <alignment horizontal="center" vertical="top" wrapText="1"/>
      <protection locked="0"/>
    </xf>
    <xf numFmtId="49" fontId="44" fillId="0" borderId="1" xfId="1" applyNumberFormat="1" applyFont="1" applyBorder="1" applyAlignment="1" applyProtection="1">
      <alignment horizontal="center" vertical="top" wrapText="1"/>
      <protection locked="0"/>
    </xf>
    <xf numFmtId="49" fontId="38" fillId="0" borderId="1" xfId="1" applyNumberFormat="1" applyFont="1" applyBorder="1" applyAlignment="1" applyProtection="1">
      <alignment vertical="top" wrapText="1"/>
      <protection locked="0"/>
    </xf>
    <xf numFmtId="0" fontId="21" fillId="0" borderId="1" xfId="1" applyFont="1" applyBorder="1" applyAlignment="1" applyProtection="1">
      <alignment vertical="top" wrapText="1"/>
      <protection locked="0"/>
    </xf>
    <xf numFmtId="0" fontId="29" fillId="0" borderId="1" xfId="1" applyFont="1" applyBorder="1" applyAlignment="1" applyProtection="1">
      <alignment vertical="top" wrapText="1"/>
      <protection locked="0"/>
    </xf>
    <xf numFmtId="0" fontId="21" fillId="0" borderId="1" xfId="1" applyFont="1" applyBorder="1" applyAlignment="1" applyProtection="1">
      <alignment horizontal="center" vertical="top"/>
      <protection locked="0"/>
    </xf>
    <xf numFmtId="0" fontId="29" fillId="0" borderId="1" xfId="1" applyFont="1" applyBorder="1" applyAlignment="1" applyProtection="1">
      <alignment horizontal="center" vertical="top"/>
      <protection locked="0"/>
    </xf>
    <xf numFmtId="0" fontId="20" fillId="0" borderId="1" xfId="1" applyFont="1" applyBorder="1" applyAlignment="1" applyProtection="1">
      <alignment horizontal="center" vertical="top"/>
      <protection locked="0"/>
    </xf>
    <xf numFmtId="0" fontId="30" fillId="0" borderId="1" xfId="1" applyFont="1" applyBorder="1" applyAlignment="1" applyProtection="1">
      <alignment horizontal="center" vertical="top"/>
      <protection locked="0"/>
    </xf>
    <xf numFmtId="0" fontId="16" fillId="2" borderId="1" xfId="1" applyFont="1" applyFill="1" applyBorder="1" applyAlignment="1" applyProtection="1">
      <alignment horizontal="left" vertical="top" wrapText="1"/>
      <protection locked="0"/>
    </xf>
    <xf numFmtId="0" fontId="25" fillId="2" borderId="1" xfId="1" applyFont="1" applyFill="1" applyBorder="1" applyAlignment="1" applyProtection="1">
      <alignment horizontal="left" vertical="top" wrapText="1"/>
      <protection locked="0"/>
    </xf>
    <xf numFmtId="0" fontId="17" fillId="2" borderId="1" xfId="1" applyFont="1" applyFill="1" applyBorder="1" applyAlignment="1" applyProtection="1">
      <alignment horizontal="center" vertical="top" wrapText="1"/>
      <protection locked="0"/>
    </xf>
    <xf numFmtId="0" fontId="17" fillId="2" borderId="1" xfId="1" applyFont="1" applyFill="1" applyBorder="1" applyAlignment="1" applyProtection="1">
      <alignment horizontal="center" vertical="top"/>
      <protection locked="0"/>
    </xf>
    <xf numFmtId="49" fontId="18" fillId="5" borderId="1" xfId="1" applyNumberFormat="1" applyFont="1" applyFill="1" applyBorder="1" applyAlignment="1" applyProtection="1">
      <alignment horizontal="left" vertical="top"/>
      <protection locked="0"/>
    </xf>
    <xf numFmtId="49" fontId="18" fillId="5" borderId="4" xfId="1" applyNumberFormat="1" applyFont="1" applyFill="1" applyBorder="1" applyAlignment="1" applyProtection="1">
      <alignment horizontal="left" vertical="top"/>
      <protection locked="0"/>
    </xf>
    <xf numFmtId="0" fontId="19" fillId="0" borderId="1" xfId="1" applyFont="1" applyBorder="1" applyAlignment="1" applyProtection="1">
      <alignment horizontal="center" vertical="top" wrapText="1"/>
      <protection locked="0"/>
    </xf>
    <xf numFmtId="0" fontId="22" fillId="0" borderId="1" xfId="1" applyFont="1" applyBorder="1" applyAlignment="1" applyProtection="1">
      <alignment horizontal="center" vertical="top" wrapText="1"/>
      <protection locked="0"/>
    </xf>
    <xf numFmtId="0" fontId="8" fillId="0" borderId="1" xfId="1" applyFont="1" applyBorder="1" applyAlignment="1" applyProtection="1">
      <alignment horizontal="center" vertical="top" wrapText="1"/>
      <protection locked="0"/>
    </xf>
    <xf numFmtId="0" fontId="25" fillId="0" borderId="1" xfId="1" applyFont="1" applyBorder="1" applyAlignment="1" applyProtection="1">
      <alignment horizontal="left" vertical="top" wrapText="1"/>
      <protection locked="0"/>
    </xf>
    <xf numFmtId="0" fontId="17" fillId="0" borderId="1" xfId="1" applyFont="1" applyBorder="1" applyAlignment="1" applyProtection="1">
      <alignment horizontal="center" vertical="center" wrapText="1"/>
      <protection locked="0"/>
    </xf>
    <xf numFmtId="0" fontId="17" fillId="0" borderId="1" xfId="1" applyFont="1" applyBorder="1" applyAlignment="1" applyProtection="1">
      <alignment horizontal="center" vertical="center"/>
      <protection locked="0"/>
    </xf>
    <xf numFmtId="0" fontId="16" fillId="0" borderId="1" xfId="1" applyFont="1" applyBorder="1" applyAlignment="1" applyProtection="1">
      <alignment horizontal="center" vertical="center" wrapText="1"/>
      <protection locked="0"/>
    </xf>
    <xf numFmtId="0" fontId="16" fillId="0" borderId="1" xfId="1" applyFont="1" applyBorder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 vertical="top" wrapText="1"/>
      <protection locked="0"/>
    </xf>
    <xf numFmtId="0" fontId="11" fillId="0" borderId="0" xfId="1" applyFont="1" applyAlignment="1" applyProtection="1">
      <alignment horizontal="center" vertical="top" wrapText="1"/>
      <protection locked="0"/>
    </xf>
    <xf numFmtId="0" fontId="16" fillId="0" borderId="1" xfId="1" applyFont="1" applyBorder="1" applyAlignment="1" applyProtection="1">
      <alignment horizontal="center" vertical="center" textRotation="90" wrapText="1"/>
      <protection locked="0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 applyProtection="1">
      <alignment horizontal="center" vertical="center" textRotation="90" wrapText="1"/>
      <protection locked="0"/>
    </xf>
    <xf numFmtId="0" fontId="18" fillId="3" borderId="1" xfId="1" applyFont="1" applyFill="1" applyBorder="1" applyAlignment="1" applyProtection="1">
      <alignment horizontal="left" vertical="top" wrapText="1"/>
      <protection locked="0"/>
    </xf>
    <xf numFmtId="0" fontId="18" fillId="4" borderId="1" xfId="1" applyFont="1" applyFill="1" applyBorder="1" applyAlignment="1" applyProtection="1">
      <alignment horizontal="left" vertical="top"/>
      <protection locked="0"/>
    </xf>
    <xf numFmtId="49" fontId="18" fillId="4" borderId="1" xfId="1" applyNumberFormat="1" applyFont="1" applyFill="1" applyBorder="1" applyAlignment="1" applyProtection="1">
      <alignment horizontal="center" vertical="top"/>
      <protection locked="0"/>
    </xf>
    <xf numFmtId="0" fontId="24" fillId="4" borderId="1" xfId="1" applyFont="1" applyFill="1" applyBorder="1" applyAlignment="1" applyProtection="1">
      <alignment horizontal="center" vertical="top"/>
      <protection locked="0"/>
    </xf>
    <xf numFmtId="49" fontId="18" fillId="5" borderId="1" xfId="1" applyNumberFormat="1" applyFont="1" applyFill="1" applyBorder="1" applyAlignment="1" applyProtection="1">
      <alignment horizontal="center" vertical="top"/>
      <protection locked="0"/>
    </xf>
    <xf numFmtId="0" fontId="24" fillId="5" borderId="1" xfId="1" applyFont="1" applyFill="1" applyBorder="1" applyAlignment="1" applyProtection="1">
      <alignment horizontal="center" vertical="top"/>
      <protection locked="0"/>
    </xf>
    <xf numFmtId="49" fontId="18" fillId="0" borderId="1" xfId="1" applyNumberFormat="1" applyFont="1" applyBorder="1" applyAlignment="1" applyProtection="1">
      <alignment horizontal="center" vertical="top"/>
      <protection locked="0"/>
    </xf>
    <xf numFmtId="0" fontId="24" fillId="0" borderId="1" xfId="1" applyFont="1" applyBorder="1" applyAlignment="1" applyProtection="1">
      <alignment horizontal="center" vertical="top"/>
      <protection locked="0"/>
    </xf>
    <xf numFmtId="0" fontId="17" fillId="0" borderId="1" xfId="1" applyFont="1" applyBorder="1" applyAlignment="1" applyProtection="1">
      <alignment vertical="top" wrapText="1"/>
      <protection locked="0"/>
    </xf>
    <xf numFmtId="0" fontId="24" fillId="0" borderId="1" xfId="1" applyFont="1" applyBorder="1" applyAlignment="1" applyProtection="1">
      <alignment vertical="top" wrapText="1"/>
      <protection locked="0"/>
    </xf>
    <xf numFmtId="0" fontId="15" fillId="0" borderId="1" xfId="1" applyFont="1" applyBorder="1" applyAlignment="1" applyProtection="1">
      <alignment horizontal="center" vertical="center" textRotation="90"/>
      <protection locked="0"/>
    </xf>
    <xf numFmtId="49" fontId="15" fillId="0" borderId="1" xfId="1" applyNumberFormat="1" applyFont="1" applyBorder="1" applyAlignment="1" applyProtection="1">
      <alignment horizontal="center" vertical="center" textRotation="90"/>
      <protection locked="0"/>
    </xf>
    <xf numFmtId="49" fontId="69" fillId="0" borderId="1" xfId="1" applyNumberFormat="1" applyFont="1" applyBorder="1" applyAlignment="1" applyProtection="1">
      <alignment horizontal="center" vertical="top" wrapText="1"/>
      <protection locked="0"/>
    </xf>
    <xf numFmtId="0" fontId="19" fillId="0" borderId="1" xfId="1" applyFont="1" applyBorder="1" applyAlignment="1" applyProtection="1">
      <alignment horizontal="left" vertical="top" wrapText="1"/>
      <protection locked="0"/>
    </xf>
    <xf numFmtId="0" fontId="21" fillId="0" borderId="1" xfId="1" applyFont="1" applyBorder="1" applyAlignment="1" applyProtection="1">
      <alignment horizontal="left" vertical="top" wrapText="1"/>
      <protection locked="0"/>
    </xf>
    <xf numFmtId="0" fontId="17" fillId="0" borderId="1" xfId="1" applyFont="1" applyBorder="1" applyAlignment="1" applyProtection="1">
      <alignment horizontal="center" vertical="top" wrapText="1"/>
      <protection locked="0"/>
    </xf>
    <xf numFmtId="0" fontId="17" fillId="0" borderId="1" xfId="1" applyFont="1" applyBorder="1" applyAlignment="1" applyProtection="1">
      <alignment horizontal="center" vertical="top"/>
      <protection locked="0"/>
    </xf>
    <xf numFmtId="0" fontId="24" fillId="2" borderId="1" xfId="1" applyFont="1" applyFill="1" applyBorder="1" applyAlignment="1" applyProtection="1">
      <alignment horizontal="center" vertical="top"/>
      <protection locked="0"/>
    </xf>
    <xf numFmtId="0" fontId="26" fillId="4" borderId="1" xfId="1" applyFont="1" applyFill="1" applyBorder="1" applyAlignment="1" applyProtection="1">
      <alignment vertical="top"/>
      <protection locked="0"/>
    </xf>
    <xf numFmtId="0" fontId="26" fillId="5" borderId="1" xfId="1" applyFont="1" applyFill="1" applyBorder="1" applyAlignment="1" applyProtection="1">
      <alignment vertical="top"/>
      <protection locked="0"/>
    </xf>
    <xf numFmtId="0" fontId="26" fillId="0" borderId="1" xfId="1" applyFont="1" applyBorder="1" applyAlignment="1" applyProtection="1">
      <alignment vertical="top"/>
      <protection locked="0"/>
    </xf>
    <xf numFmtId="0" fontId="16" fillId="0" borderId="1" xfId="1" applyFont="1" applyBorder="1" applyAlignment="1" applyProtection="1">
      <alignment vertical="top" wrapText="1"/>
      <protection locked="0"/>
    </xf>
    <xf numFmtId="0" fontId="25" fillId="0" borderId="1" xfId="1" applyFont="1" applyBorder="1" applyAlignment="1" applyProtection="1">
      <alignment vertical="top" wrapText="1"/>
      <protection locked="0"/>
    </xf>
    <xf numFmtId="0" fontId="12" fillId="0" borderId="1" xfId="1" applyFont="1" applyBorder="1" applyAlignment="1" applyProtection="1">
      <alignment horizontal="center" vertical="center" textRotation="90" wrapText="1"/>
      <protection locked="0"/>
    </xf>
    <xf numFmtId="0" fontId="82" fillId="0" borderId="1" xfId="1" applyFont="1" applyBorder="1" applyAlignment="1" applyProtection="1">
      <alignment horizontal="center" vertical="center" textRotation="90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7" fillId="0" borderId="1" xfId="1" applyFont="1" applyBorder="1" applyAlignment="1" applyProtection="1">
      <alignment horizontal="left" vertical="top" wrapText="1"/>
      <protection locked="0"/>
    </xf>
    <xf numFmtId="0" fontId="16" fillId="2" borderId="1" xfId="1" applyFont="1" applyFill="1" applyBorder="1" applyAlignment="1" applyProtection="1">
      <alignment horizontal="center" vertical="top"/>
      <protection locked="0"/>
    </xf>
    <xf numFmtId="49" fontId="18" fillId="4" borderId="1" xfId="1" applyNumberFormat="1" applyFont="1" applyFill="1" applyBorder="1" applyAlignment="1" applyProtection="1">
      <alignment horizontal="center" vertical="top" wrapText="1"/>
      <protection locked="0"/>
    </xf>
    <xf numFmtId="49" fontId="18" fillId="5" borderId="1" xfId="1" applyNumberFormat="1" applyFont="1" applyFill="1" applyBorder="1" applyAlignment="1" applyProtection="1">
      <alignment horizontal="center" vertical="top" wrapText="1"/>
      <protection locked="0"/>
    </xf>
    <xf numFmtId="49" fontId="18" fillId="0" borderId="1" xfId="1" applyNumberFormat="1" applyFont="1" applyBorder="1" applyAlignment="1" applyProtection="1">
      <alignment horizontal="center" vertical="top" wrapText="1"/>
      <protection locked="0"/>
    </xf>
    <xf numFmtId="49" fontId="17" fillId="0" borderId="1" xfId="1" applyNumberFormat="1" applyFont="1" applyBorder="1" applyAlignment="1" applyProtection="1">
      <alignment horizontal="left" vertical="top" wrapText="1"/>
      <protection locked="0"/>
    </xf>
    <xf numFmtId="0" fontId="15" fillId="0" borderId="1" xfId="1" applyFont="1" applyBorder="1" applyAlignment="1" applyProtection="1">
      <alignment horizontal="center" vertical="center" textRotation="90" wrapText="1"/>
      <protection locked="0"/>
    </xf>
    <xf numFmtId="49" fontId="15" fillId="0" borderId="1" xfId="1" applyNumberFormat="1" applyFont="1" applyBorder="1" applyAlignment="1" applyProtection="1">
      <alignment horizontal="center" vertical="center" textRotation="90" wrapText="1"/>
      <protection locked="0"/>
    </xf>
    <xf numFmtId="0" fontId="26" fillId="0" borderId="1" xfId="1" applyFont="1" applyBorder="1" applyAlignment="1" applyProtection="1">
      <alignment wrapText="1"/>
      <protection locked="0"/>
    </xf>
    <xf numFmtId="49" fontId="18" fillId="2" borderId="1" xfId="1" applyNumberFormat="1" applyFont="1" applyFill="1" applyBorder="1" applyAlignment="1" applyProtection="1">
      <alignment horizontal="center" vertical="top" wrapText="1"/>
      <protection locked="0"/>
    </xf>
    <xf numFmtId="0" fontId="26" fillId="2" borderId="1" xfId="1" applyFont="1" applyFill="1" applyBorder="1" applyAlignment="1" applyProtection="1">
      <alignment wrapText="1"/>
      <protection locked="0"/>
    </xf>
    <xf numFmtId="0" fontId="29" fillId="0" borderId="1" xfId="1" applyFont="1" applyBorder="1" applyAlignment="1" applyProtection="1">
      <alignment wrapText="1"/>
      <protection locked="0"/>
    </xf>
    <xf numFmtId="0" fontId="15" fillId="0" borderId="1" xfId="1" applyFont="1" applyBorder="1" applyAlignment="1" applyProtection="1">
      <alignment horizontal="center" vertical="top" textRotation="90"/>
      <protection locked="0"/>
    </xf>
    <xf numFmtId="49" fontId="15" fillId="0" borderId="1" xfId="1" applyNumberFormat="1" applyFont="1" applyBorder="1" applyAlignment="1" applyProtection="1">
      <alignment horizontal="center" vertical="top" textRotation="90"/>
      <protection locked="0"/>
    </xf>
    <xf numFmtId="49" fontId="18" fillId="7" borderId="1" xfId="1" applyNumberFormat="1" applyFont="1" applyFill="1" applyBorder="1" applyAlignment="1" applyProtection="1">
      <alignment horizontal="center" vertical="top"/>
      <protection locked="0"/>
    </xf>
    <xf numFmtId="49" fontId="18" fillId="8" borderId="1" xfId="1" applyNumberFormat="1" applyFont="1" applyFill="1" applyBorder="1" applyAlignment="1" applyProtection="1">
      <alignment horizontal="center" vertical="top"/>
      <protection locked="0"/>
    </xf>
    <xf numFmtId="49" fontId="18" fillId="2" borderId="1" xfId="1" applyNumberFormat="1" applyFont="1" applyFill="1" applyBorder="1" applyAlignment="1" applyProtection="1">
      <alignment horizontal="right" vertical="top"/>
      <protection locked="0"/>
    </xf>
    <xf numFmtId="49" fontId="16" fillId="2" borderId="1" xfId="1" applyNumberFormat="1" applyFont="1" applyFill="1" applyBorder="1" applyAlignment="1" applyProtection="1">
      <alignment horizontal="left" vertical="top" wrapText="1"/>
      <protection locked="0"/>
    </xf>
    <xf numFmtId="0" fontId="26" fillId="2" borderId="1" xfId="1" applyFont="1" applyFill="1" applyBorder="1" applyAlignment="1" applyProtection="1">
      <alignment horizontal="left" vertical="top" wrapText="1"/>
      <protection locked="0"/>
    </xf>
    <xf numFmtId="0" fontId="15" fillId="2" borderId="1" xfId="1" applyFont="1" applyFill="1" applyBorder="1" applyAlignment="1" applyProtection="1">
      <alignment horizontal="center" vertical="center" textRotation="90" wrapText="1"/>
      <protection locked="0"/>
    </xf>
    <xf numFmtId="0" fontId="83" fillId="2" borderId="1" xfId="1" applyFont="1" applyFill="1" applyBorder="1" applyAlignment="1" applyProtection="1">
      <alignment horizontal="center" vertical="center" textRotation="90" wrapText="1"/>
      <protection locked="0"/>
    </xf>
    <xf numFmtId="49" fontId="44" fillId="2" borderId="1" xfId="1" applyNumberFormat="1" applyFont="1" applyFill="1" applyBorder="1" applyAlignment="1" applyProtection="1">
      <alignment horizontal="center" vertical="top" wrapText="1"/>
      <protection locked="0"/>
    </xf>
    <xf numFmtId="0" fontId="38" fillId="2" borderId="1" xfId="1" applyFont="1" applyFill="1" applyBorder="1" applyAlignment="1" applyProtection="1">
      <alignment horizontal="center" vertical="top" wrapText="1"/>
      <protection locked="0"/>
    </xf>
    <xf numFmtId="49" fontId="31" fillId="0" borderId="1" xfId="1" applyNumberFormat="1" applyFont="1" applyBorder="1" applyAlignment="1" applyProtection="1">
      <alignment horizontal="center" vertical="top" wrapText="1"/>
      <protection locked="0"/>
    </xf>
    <xf numFmtId="49" fontId="31" fillId="5" borderId="1" xfId="1" applyNumberFormat="1" applyFont="1" applyFill="1" applyBorder="1" applyAlignment="1" applyProtection="1">
      <alignment horizontal="center" vertical="top" wrapText="1"/>
      <protection locked="0"/>
    </xf>
    <xf numFmtId="49" fontId="18" fillId="9" borderId="1" xfId="1" applyNumberFormat="1" applyFont="1" applyFill="1" applyBorder="1" applyAlignment="1" applyProtection="1">
      <alignment horizontal="center" vertical="top" wrapText="1"/>
      <protection locked="0"/>
    </xf>
    <xf numFmtId="49" fontId="31" fillId="9" borderId="1" xfId="1" applyNumberFormat="1" applyFont="1" applyFill="1" applyBorder="1" applyAlignment="1" applyProtection="1">
      <alignment horizontal="center" vertical="top" wrapText="1"/>
      <protection locked="0"/>
    </xf>
    <xf numFmtId="0" fontId="15" fillId="9" borderId="1" xfId="1" applyFont="1" applyFill="1" applyBorder="1" applyAlignment="1" applyProtection="1">
      <alignment horizontal="center" vertical="center" textRotation="90" wrapText="1"/>
      <protection locked="0"/>
    </xf>
    <xf numFmtId="0" fontId="83" fillId="9" borderId="1" xfId="1" applyFont="1" applyFill="1" applyBorder="1" applyAlignment="1" applyProtection="1">
      <alignment horizontal="center" vertical="center" textRotation="90" wrapText="1"/>
      <protection locked="0"/>
    </xf>
    <xf numFmtId="49" fontId="44" fillId="9" borderId="1" xfId="1" applyNumberFormat="1" applyFont="1" applyFill="1" applyBorder="1" applyAlignment="1" applyProtection="1">
      <alignment horizontal="center" vertical="top" wrapText="1"/>
      <protection locked="0"/>
    </xf>
    <xf numFmtId="0" fontId="38" fillId="9" borderId="1" xfId="1" applyFont="1" applyFill="1" applyBorder="1" applyAlignment="1" applyProtection="1">
      <alignment horizontal="center" vertical="top" wrapText="1"/>
      <protection locked="0"/>
    </xf>
    <xf numFmtId="0" fontId="25" fillId="0" borderId="1" xfId="1" applyFont="1" applyBorder="1" applyAlignment="1" applyProtection="1">
      <alignment horizontal="center" vertical="top" wrapText="1"/>
      <protection locked="0"/>
    </xf>
    <xf numFmtId="49" fontId="28" fillId="4" borderId="1" xfId="1" applyNumberFormat="1" applyFont="1" applyFill="1" applyBorder="1" applyAlignment="1" applyProtection="1">
      <alignment horizontal="center" vertical="top" wrapText="1"/>
      <protection locked="0"/>
    </xf>
    <xf numFmtId="49" fontId="34" fillId="0" borderId="1" xfId="1" applyNumberFormat="1" applyFont="1" applyBorder="1" applyAlignment="1" applyProtection="1">
      <alignment horizontal="center" vertical="top" wrapText="1"/>
      <protection locked="0"/>
    </xf>
    <xf numFmtId="49" fontId="33" fillId="5" borderId="1" xfId="1" applyNumberFormat="1" applyFont="1" applyFill="1" applyBorder="1" applyAlignment="1" applyProtection="1">
      <alignment horizontal="center" vertical="top" wrapText="1"/>
      <protection locked="0"/>
    </xf>
    <xf numFmtId="49" fontId="33" fillId="9" borderId="1" xfId="1" applyNumberFormat="1" applyFont="1" applyFill="1" applyBorder="1" applyAlignment="1" applyProtection="1">
      <alignment horizontal="center" vertical="top" wrapText="1"/>
      <protection locked="0"/>
    </xf>
    <xf numFmtId="0" fontId="21" fillId="2" borderId="1" xfId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9" fillId="2" borderId="1" xfId="1" applyFont="1" applyFill="1" applyBorder="1" applyAlignment="1" applyProtection="1">
      <alignment horizontal="center" vertical="top" wrapText="1"/>
      <protection locked="0"/>
    </xf>
    <xf numFmtId="0" fontId="7" fillId="2" borderId="1" xfId="1" applyFill="1" applyBorder="1" applyAlignment="1" applyProtection="1">
      <alignment horizontal="center" vertical="top" wrapText="1"/>
      <protection locked="0"/>
    </xf>
    <xf numFmtId="0" fontId="17" fillId="2" borderId="1" xfId="1" applyFont="1" applyFill="1" applyBorder="1" applyAlignment="1" applyProtection="1">
      <alignment horizontal="left" vertical="top" wrapText="1"/>
      <protection locked="0"/>
    </xf>
    <xf numFmtId="0" fontId="17" fillId="9" borderId="1" xfId="1" applyFont="1" applyFill="1" applyBorder="1" applyAlignment="1" applyProtection="1">
      <alignment horizontal="left" vertical="top" wrapText="1"/>
      <protection locked="0"/>
    </xf>
    <xf numFmtId="0" fontId="16" fillId="2" borderId="1" xfId="1" applyFont="1" applyFill="1" applyBorder="1" applyAlignment="1" applyProtection="1">
      <alignment vertical="top" wrapText="1"/>
      <protection locked="0"/>
    </xf>
    <xf numFmtId="49" fontId="18" fillId="4" borderId="1" xfId="1" applyNumberFormat="1" applyFont="1" applyFill="1" applyBorder="1" applyAlignment="1" applyProtection="1">
      <alignment horizontal="left" vertical="top"/>
      <protection locked="0"/>
    </xf>
    <xf numFmtId="0" fontId="21" fillId="9" borderId="1" xfId="1" applyFont="1" applyFill="1" applyBorder="1" applyAlignment="1" applyProtection="1">
      <alignment horizontal="left" vertical="top" wrapText="1"/>
      <protection locked="0"/>
    </xf>
    <xf numFmtId="0" fontId="21" fillId="2" borderId="1" xfId="1" applyFont="1" applyFill="1" applyBorder="1" applyAlignment="1" applyProtection="1">
      <alignment horizontal="center" vertical="top"/>
      <protection locked="0"/>
    </xf>
    <xf numFmtId="0" fontId="11" fillId="5" borderId="1" xfId="1" applyFont="1" applyFill="1" applyBorder="1" applyAlignment="1" applyProtection="1">
      <alignment horizontal="left" vertical="top"/>
      <protection locked="0"/>
    </xf>
    <xf numFmtId="49" fontId="11" fillId="4" borderId="1" xfId="1" applyNumberFormat="1" applyFont="1" applyFill="1" applyBorder="1" applyAlignment="1" applyProtection="1">
      <alignment horizontal="center" vertical="top"/>
      <protection locked="0"/>
    </xf>
    <xf numFmtId="49" fontId="11" fillId="5" borderId="1" xfId="1" applyNumberFormat="1" applyFont="1" applyFill="1" applyBorder="1" applyAlignment="1" applyProtection="1">
      <alignment horizontal="center" vertical="top"/>
      <protection locked="0"/>
    </xf>
    <xf numFmtId="49" fontId="11" fillId="0" borderId="1" xfId="1" applyNumberFormat="1" applyFont="1" applyBorder="1" applyAlignment="1" applyProtection="1">
      <alignment horizontal="center" vertical="top"/>
      <protection locked="0"/>
    </xf>
    <xf numFmtId="49" fontId="17" fillId="2" borderId="1" xfId="1" applyNumberFormat="1" applyFont="1" applyFill="1" applyBorder="1" applyAlignment="1" applyProtection="1">
      <alignment horizontal="left" vertical="top" wrapText="1"/>
      <protection locked="0"/>
    </xf>
    <xf numFmtId="0" fontId="17" fillId="2" borderId="1" xfId="1" applyFont="1" applyFill="1" applyBorder="1" applyAlignment="1" applyProtection="1">
      <alignment vertical="top" wrapText="1"/>
      <protection locked="0"/>
    </xf>
    <xf numFmtId="0" fontId="17" fillId="2" borderId="2" xfId="1" applyFont="1" applyFill="1" applyBorder="1" applyAlignment="1" applyProtection="1">
      <alignment horizontal="center" vertical="top" wrapText="1"/>
      <protection locked="0"/>
    </xf>
    <xf numFmtId="0" fontId="17" fillId="2" borderId="3" xfId="1" applyFont="1" applyFill="1" applyBorder="1" applyAlignment="1" applyProtection="1">
      <alignment horizontal="center" vertical="top" wrapText="1"/>
      <protection locked="0"/>
    </xf>
    <xf numFmtId="0" fontId="17" fillId="2" borderId="4" xfId="1" applyFont="1" applyFill="1" applyBorder="1" applyAlignment="1" applyProtection="1">
      <alignment horizontal="center" vertical="top" wrapText="1"/>
      <protection locked="0"/>
    </xf>
    <xf numFmtId="49" fontId="19" fillId="2" borderId="1" xfId="1" applyNumberFormat="1" applyFont="1" applyFill="1" applyBorder="1" applyAlignment="1" applyProtection="1">
      <alignment horizontal="left" vertical="top" wrapText="1"/>
      <protection locked="0"/>
    </xf>
    <xf numFmtId="0" fontId="29" fillId="2" borderId="1" xfId="1" applyFont="1" applyFill="1" applyBorder="1" applyAlignment="1" applyProtection="1">
      <alignment horizontal="left" vertical="top" wrapText="1"/>
      <protection locked="0"/>
    </xf>
    <xf numFmtId="49" fontId="68" fillId="0" borderId="1" xfId="1" applyNumberFormat="1" applyFont="1" applyBorder="1" applyAlignment="1" applyProtection="1">
      <alignment horizontal="center" vertical="top" wrapText="1"/>
      <protection locked="0"/>
    </xf>
    <xf numFmtId="49" fontId="68" fillId="0" borderId="1" xfId="1" applyNumberFormat="1" applyFont="1" applyBorder="1" applyAlignment="1" applyProtection="1">
      <alignment horizontal="center" vertical="top"/>
      <protection locked="0"/>
    </xf>
    <xf numFmtId="0" fontId="17" fillId="2" borderId="2" xfId="1" applyFont="1" applyFill="1" applyBorder="1" applyAlignment="1" applyProtection="1">
      <alignment horizontal="left" vertical="top" wrapText="1"/>
      <protection locked="0"/>
    </xf>
    <xf numFmtId="0" fontId="17" fillId="2" borderId="3" xfId="1" applyFont="1" applyFill="1" applyBorder="1" applyAlignment="1" applyProtection="1">
      <alignment horizontal="left" vertical="top" wrapText="1"/>
      <protection locked="0"/>
    </xf>
    <xf numFmtId="0" fontId="17" fillId="2" borderId="4" xfId="1" applyFont="1" applyFill="1" applyBorder="1" applyAlignment="1" applyProtection="1">
      <alignment horizontal="left" vertical="top" wrapText="1"/>
      <protection locked="0"/>
    </xf>
    <xf numFmtId="0" fontId="25" fillId="0" borderId="2" xfId="1" applyFont="1" applyBorder="1" applyAlignment="1" applyProtection="1">
      <alignment horizontal="center" vertical="top"/>
      <protection locked="0"/>
    </xf>
    <xf numFmtId="0" fontId="25" fillId="0" borderId="3" xfId="1" applyFont="1" applyBorder="1" applyAlignment="1" applyProtection="1">
      <alignment horizontal="center" vertical="top"/>
      <protection locked="0"/>
    </xf>
    <xf numFmtId="0" fontId="25" fillId="0" borderId="4" xfId="1" applyFont="1" applyBorder="1" applyAlignment="1" applyProtection="1">
      <alignment horizontal="center" vertical="top"/>
      <protection locked="0"/>
    </xf>
    <xf numFmtId="0" fontId="22" fillId="2" borderId="2" xfId="1" applyFont="1" applyFill="1" applyBorder="1" applyAlignment="1" applyProtection="1">
      <alignment horizontal="center" vertical="top" wrapText="1"/>
      <protection locked="0"/>
    </xf>
    <xf numFmtId="0" fontId="22" fillId="2" borderId="3" xfId="1" applyFont="1" applyFill="1" applyBorder="1" applyAlignment="1" applyProtection="1">
      <alignment horizontal="center" vertical="top" wrapText="1"/>
      <protection locked="0"/>
    </xf>
    <xf numFmtId="0" fontId="22" fillId="2" borderId="4" xfId="1" applyFont="1" applyFill="1" applyBorder="1" applyAlignment="1" applyProtection="1">
      <alignment horizontal="center" vertical="top" wrapText="1"/>
      <protection locked="0"/>
    </xf>
    <xf numFmtId="0" fontId="20" fillId="0" borderId="0" xfId="1" applyFont="1" applyAlignment="1" applyProtection="1">
      <alignment horizontal="left" vertical="top" wrapText="1"/>
      <protection locked="0"/>
    </xf>
    <xf numFmtId="49" fontId="18" fillId="8" borderId="1" xfId="1" applyNumberFormat="1" applyFont="1" applyFill="1" applyBorder="1" applyAlignment="1" applyProtection="1">
      <alignment horizontal="center" vertical="top" wrapText="1"/>
      <protection locked="0"/>
    </xf>
    <xf numFmtId="49" fontId="18" fillId="9" borderId="2" xfId="1" applyNumberFormat="1" applyFont="1" applyFill="1" applyBorder="1" applyAlignment="1" applyProtection="1">
      <alignment horizontal="center" vertical="top" wrapText="1"/>
      <protection locked="0"/>
    </xf>
    <xf numFmtId="49" fontId="18" fillId="9" borderId="3" xfId="1" applyNumberFormat="1" applyFont="1" applyFill="1" applyBorder="1" applyAlignment="1" applyProtection="1">
      <alignment horizontal="center" vertical="top" wrapText="1"/>
      <protection locked="0"/>
    </xf>
    <xf numFmtId="49" fontId="18" fillId="9" borderId="4" xfId="1" applyNumberFormat="1" applyFont="1" applyFill="1" applyBorder="1" applyAlignment="1" applyProtection="1">
      <alignment horizontal="center" vertical="top" wrapText="1"/>
      <protection locked="0"/>
    </xf>
    <xf numFmtId="49" fontId="21" fillId="2" borderId="1" xfId="1" applyNumberFormat="1" applyFont="1" applyFill="1" applyBorder="1" applyAlignment="1" applyProtection="1">
      <alignment horizontal="left" vertical="top" wrapText="1"/>
      <protection locked="0"/>
    </xf>
    <xf numFmtId="0" fontId="16" fillId="0" borderId="1" xfId="3" applyFont="1" applyBorder="1" applyAlignment="1" applyProtection="1">
      <alignment horizontal="center" vertical="top"/>
      <protection locked="0"/>
    </xf>
    <xf numFmtId="1" fontId="17" fillId="0" borderId="1" xfId="1" applyNumberFormat="1" applyFont="1" applyBorder="1" applyAlignment="1" applyProtection="1">
      <alignment horizontal="center" vertical="top" wrapText="1"/>
      <protection locked="0"/>
    </xf>
    <xf numFmtId="49" fontId="11" fillId="5" borderId="1" xfId="1" applyNumberFormat="1" applyFont="1" applyFill="1" applyBorder="1" applyAlignment="1" applyProtection="1">
      <alignment horizontal="left" vertical="top"/>
      <protection locked="0"/>
    </xf>
    <xf numFmtId="49" fontId="18" fillId="4" borderId="1" xfId="3" applyNumberFormat="1" applyFont="1" applyFill="1" applyBorder="1" applyAlignment="1" applyProtection="1">
      <alignment horizontal="center" vertical="top"/>
      <protection locked="0"/>
    </xf>
    <xf numFmtId="49" fontId="44" fillId="0" borderId="1" xfId="3" applyNumberFormat="1" applyFont="1" applyBorder="1" applyAlignment="1" applyProtection="1">
      <alignment horizontal="center" vertical="top"/>
      <protection locked="0"/>
    </xf>
    <xf numFmtId="0" fontId="16" fillId="0" borderId="1" xfId="3" applyFont="1" applyBorder="1" applyAlignment="1" applyProtection="1">
      <alignment vertical="top" wrapText="1"/>
      <protection locked="0"/>
    </xf>
    <xf numFmtId="49" fontId="18" fillId="5" borderId="1" xfId="3" applyNumberFormat="1" applyFont="1" applyFill="1" applyBorder="1" applyAlignment="1" applyProtection="1">
      <alignment horizontal="center" vertical="top"/>
      <protection locked="0"/>
    </xf>
    <xf numFmtId="49" fontId="18" fillId="0" borderId="1" xfId="3" applyNumberFormat="1" applyFont="1" applyBorder="1" applyAlignment="1" applyProtection="1">
      <alignment horizontal="center" vertical="top"/>
      <protection locked="0"/>
    </xf>
    <xf numFmtId="0" fontId="16" fillId="2" borderId="1" xfId="3" applyFont="1" applyFill="1" applyBorder="1" applyAlignment="1" applyProtection="1">
      <alignment vertical="top" wrapText="1"/>
      <protection locked="0"/>
    </xf>
    <xf numFmtId="0" fontId="15" fillId="0" borderId="1" xfId="3" applyFont="1" applyBorder="1" applyAlignment="1" applyProtection="1">
      <alignment horizontal="center" vertical="center" textRotation="90"/>
      <protection locked="0"/>
    </xf>
    <xf numFmtId="49" fontId="15" fillId="0" borderId="1" xfId="3" applyNumberFormat="1" applyFont="1" applyBorder="1" applyAlignment="1" applyProtection="1">
      <alignment horizontal="center" vertical="center" textRotation="90"/>
      <protection locked="0"/>
    </xf>
    <xf numFmtId="0" fontId="14" fillId="0" borderId="1" xfId="2" applyBorder="1" applyAlignment="1">
      <alignment horizontal="left" vertical="top" wrapText="1"/>
    </xf>
    <xf numFmtId="0" fontId="14" fillId="0" borderId="1" xfId="2" applyFont="1" applyBorder="1" applyAlignment="1">
      <alignment horizontal="center" vertical="center" textRotation="90"/>
    </xf>
    <xf numFmtId="0" fontId="44" fillId="0" borderId="1" xfId="1" applyFont="1" applyBorder="1" applyAlignment="1" applyProtection="1">
      <alignment horizontal="center" vertical="top"/>
      <protection locked="0"/>
    </xf>
    <xf numFmtId="0" fontId="15" fillId="0" borderId="1" xfId="2" applyFont="1" applyBorder="1" applyAlignment="1">
      <alignment horizontal="center" vertical="top"/>
    </xf>
    <xf numFmtId="0" fontId="14" fillId="0" borderId="1" xfId="2" applyBorder="1" applyAlignment="1">
      <alignment vertical="top" wrapText="1"/>
    </xf>
    <xf numFmtId="0" fontId="20" fillId="0" borderId="1" xfId="2" applyFont="1" applyBorder="1" applyAlignment="1">
      <alignment horizontal="center" vertical="top"/>
    </xf>
    <xf numFmtId="49" fontId="33" fillId="4" borderId="1" xfId="1" applyNumberFormat="1" applyFont="1" applyFill="1" applyBorder="1" applyAlignment="1" applyProtection="1">
      <alignment horizontal="center" vertical="top"/>
      <protection locked="0"/>
    </xf>
    <xf numFmtId="49" fontId="33" fillId="5" borderId="1" xfId="1" applyNumberFormat="1" applyFont="1" applyFill="1" applyBorder="1" applyAlignment="1" applyProtection="1">
      <alignment horizontal="center" vertical="top"/>
      <protection locked="0"/>
    </xf>
    <xf numFmtId="49" fontId="33" fillId="0" borderId="1" xfId="1" applyNumberFormat="1" applyFont="1" applyBorder="1" applyAlignment="1" applyProtection="1">
      <alignment horizontal="center" vertical="top"/>
      <protection locked="0"/>
    </xf>
    <xf numFmtId="49" fontId="19" fillId="0" borderId="1" xfId="1" applyNumberFormat="1" applyFont="1" applyBorder="1" applyAlignment="1" applyProtection="1">
      <alignment horizontal="left" vertical="top" wrapText="1"/>
      <protection locked="0"/>
    </xf>
    <xf numFmtId="49" fontId="44" fillId="0" borderId="1" xfId="1" applyNumberFormat="1" applyFont="1" applyBorder="1" applyAlignment="1" applyProtection="1">
      <alignment horizontal="center" vertical="top"/>
      <protection locked="0"/>
    </xf>
    <xf numFmtId="49" fontId="17" fillId="9" borderId="2" xfId="1" applyNumberFormat="1" applyFont="1" applyFill="1" applyBorder="1" applyAlignment="1" applyProtection="1">
      <alignment horizontal="left" vertical="top" wrapText="1"/>
      <protection locked="0"/>
    </xf>
    <xf numFmtId="49" fontId="11" fillId="2" borderId="6" xfId="1" applyNumberFormat="1" applyFont="1" applyFill="1" applyBorder="1" applyAlignment="1" applyProtection="1">
      <alignment horizontal="center" vertical="top"/>
      <protection locked="0"/>
    </xf>
    <xf numFmtId="49" fontId="11" fillId="2" borderId="1" xfId="1" applyNumberFormat="1" applyFont="1" applyFill="1" applyBorder="1" applyAlignment="1" applyProtection="1">
      <alignment horizontal="center" vertical="top"/>
      <protection locked="0"/>
    </xf>
    <xf numFmtId="0" fontId="15" fillId="0" borderId="8" xfId="1" applyFont="1" applyBorder="1" applyAlignment="1" applyProtection="1">
      <alignment horizontal="center" vertical="center" textRotation="90"/>
      <protection locked="0"/>
    </xf>
    <xf numFmtId="49" fontId="11" fillId="4" borderId="1" xfId="1" applyNumberFormat="1" applyFont="1" applyFill="1" applyBorder="1" applyAlignment="1" applyProtection="1">
      <alignment horizontal="center" vertical="top" wrapText="1"/>
      <protection locked="0"/>
    </xf>
    <xf numFmtId="49" fontId="11" fillId="5" borderId="1" xfId="1" applyNumberFormat="1" applyFont="1" applyFill="1" applyBorder="1" applyAlignment="1" applyProtection="1">
      <alignment horizontal="center" vertical="top" wrapText="1"/>
      <protection locked="0"/>
    </xf>
    <xf numFmtId="49" fontId="11" fillId="2" borderId="1" xfId="1" applyNumberFormat="1" applyFont="1" applyFill="1" applyBorder="1" applyAlignment="1" applyProtection="1">
      <alignment horizontal="center" vertical="top" wrapText="1"/>
      <protection locked="0"/>
    </xf>
    <xf numFmtId="49" fontId="11" fillId="0" borderId="1" xfId="1" applyNumberFormat="1" applyFont="1" applyBorder="1" applyAlignment="1" applyProtection="1">
      <alignment horizontal="center" vertical="top" textRotation="90"/>
      <protection locked="0"/>
    </xf>
    <xf numFmtId="0" fontId="44" fillId="0" borderId="1" xfId="1" applyFont="1" applyBorder="1" applyAlignment="1" applyProtection="1">
      <alignment horizontal="center" vertical="top" wrapText="1"/>
      <protection locked="0"/>
    </xf>
    <xf numFmtId="49" fontId="44" fillId="2" borderId="1" xfId="2" applyNumberFormat="1" applyFont="1" applyFill="1" applyBorder="1" applyAlignment="1">
      <alignment horizontal="center" vertical="top" wrapText="1"/>
    </xf>
    <xf numFmtId="1" fontId="19" fillId="0" borderId="1" xfId="2" applyNumberFormat="1" applyFont="1" applyBorder="1" applyAlignment="1">
      <alignment horizontal="center" vertical="top"/>
    </xf>
    <xf numFmtId="0" fontId="18" fillId="4" borderId="1" xfId="1" applyFont="1" applyFill="1" applyBorder="1" applyAlignment="1" applyProtection="1">
      <alignment vertical="top" wrapText="1"/>
      <protection locked="0"/>
    </xf>
    <xf numFmtId="0" fontId="15" fillId="2" borderId="1" xfId="2" applyFont="1" applyFill="1" applyBorder="1" applyAlignment="1">
      <alignment horizontal="center" vertical="center" textRotation="90"/>
    </xf>
    <xf numFmtId="49" fontId="18" fillId="4" borderId="1" xfId="4" applyNumberFormat="1" applyFont="1" applyFill="1" applyBorder="1" applyAlignment="1" applyProtection="1">
      <alignment horizontal="center" vertical="top"/>
      <protection locked="0"/>
    </xf>
    <xf numFmtId="49" fontId="18" fillId="5" borderId="1" xfId="4" applyNumberFormat="1" applyFont="1" applyFill="1" applyBorder="1" applyAlignment="1" applyProtection="1">
      <alignment horizontal="center" vertical="top"/>
      <protection locked="0"/>
    </xf>
    <xf numFmtId="49" fontId="18" fillId="0" borderId="1" xfId="4" applyNumberFormat="1" applyFont="1" applyBorder="1" applyAlignment="1" applyProtection="1">
      <alignment horizontal="center" vertical="top"/>
      <protection locked="0"/>
    </xf>
    <xf numFmtId="0" fontId="16" fillId="2" borderId="1" xfId="4" applyFont="1" applyFill="1" applyBorder="1" applyAlignment="1" applyProtection="1">
      <alignment vertical="top" wrapText="1"/>
      <protection locked="0"/>
    </xf>
    <xf numFmtId="0" fontId="15" fillId="0" borderId="1" xfId="4" applyFont="1" applyBorder="1" applyAlignment="1" applyProtection="1">
      <alignment horizontal="center" vertical="center" textRotation="90"/>
      <protection locked="0"/>
    </xf>
    <xf numFmtId="49" fontId="49" fillId="0" borderId="1" xfId="4" applyNumberFormat="1" applyFont="1" applyBorder="1" applyAlignment="1" applyProtection="1">
      <alignment horizontal="center" vertical="top"/>
      <protection locked="0"/>
    </xf>
    <xf numFmtId="0" fontId="16" fillId="0" borderId="2" xfId="4" applyFont="1" applyBorder="1" applyAlignment="1" applyProtection="1">
      <alignment horizontal="left" vertical="top" wrapText="1"/>
      <protection locked="0"/>
    </xf>
    <xf numFmtId="0" fontId="16" fillId="0" borderId="3" xfId="4" applyFont="1" applyBorder="1" applyAlignment="1" applyProtection="1">
      <alignment horizontal="left" vertical="top" wrapText="1"/>
      <protection locked="0"/>
    </xf>
    <xf numFmtId="0" fontId="16" fillId="0" borderId="4" xfId="4" applyFont="1" applyBorder="1" applyAlignment="1" applyProtection="1">
      <alignment horizontal="left" vertical="top" wrapText="1"/>
      <protection locked="0"/>
    </xf>
    <xf numFmtId="0" fontId="17" fillId="0" borderId="2" xfId="4" applyFont="1" applyBorder="1" applyAlignment="1" applyProtection="1">
      <alignment horizontal="center" vertical="top"/>
      <protection locked="0"/>
    </xf>
    <xf numFmtId="0" fontId="17" fillId="0" borderId="3" xfId="4" applyFont="1" applyBorder="1" applyAlignment="1" applyProtection="1">
      <alignment horizontal="center" vertical="top"/>
      <protection locked="0"/>
    </xf>
    <xf numFmtId="0" fontId="17" fillId="0" borderId="4" xfId="4" applyFont="1" applyBorder="1" applyAlignment="1" applyProtection="1">
      <alignment horizontal="center" vertical="top"/>
      <protection locked="0"/>
    </xf>
    <xf numFmtId="0" fontId="16" fillId="0" borderId="2" xfId="4" applyFont="1" applyBorder="1" applyAlignment="1" applyProtection="1">
      <alignment horizontal="center" vertical="top"/>
      <protection locked="0"/>
    </xf>
    <xf numFmtId="0" fontId="16" fillId="0" borderId="3" xfId="4" applyFont="1" applyBorder="1" applyAlignment="1" applyProtection="1">
      <alignment horizontal="center" vertical="top"/>
      <protection locked="0"/>
    </xf>
    <xf numFmtId="0" fontId="16" fillId="0" borderId="4" xfId="4" applyFont="1" applyBorder="1" applyAlignment="1" applyProtection="1">
      <alignment horizontal="center" vertical="top"/>
      <protection locked="0"/>
    </xf>
    <xf numFmtId="49" fontId="49" fillId="0" borderId="1" xfId="1" applyNumberFormat="1" applyFont="1" applyBorder="1" applyAlignment="1" applyProtection="1">
      <alignment horizontal="center" vertical="top"/>
      <protection locked="0"/>
    </xf>
    <xf numFmtId="0" fontId="16" fillId="2" borderId="2" xfId="4" applyFont="1" applyFill="1" applyBorder="1" applyAlignment="1" applyProtection="1">
      <alignment horizontal="center" vertical="top"/>
      <protection locked="0"/>
    </xf>
    <xf numFmtId="0" fontId="16" fillId="2" borderId="3" xfId="4" applyFont="1" applyFill="1" applyBorder="1" applyAlignment="1" applyProtection="1">
      <alignment horizontal="center" vertical="top"/>
      <protection locked="0"/>
    </xf>
    <xf numFmtId="0" fontId="16" fillId="2" borderId="4" xfId="4" applyFont="1" applyFill="1" applyBorder="1" applyAlignment="1" applyProtection="1">
      <alignment horizontal="center" vertical="top"/>
      <protection locked="0"/>
    </xf>
    <xf numFmtId="0" fontId="18" fillId="4" borderId="1" xfId="1" applyFont="1" applyFill="1" applyBorder="1" applyAlignment="1" applyProtection="1">
      <alignment vertical="top"/>
      <protection locked="0"/>
    </xf>
    <xf numFmtId="0" fontId="18" fillId="5" borderId="1" xfId="1" applyFont="1" applyFill="1" applyBorder="1" applyAlignment="1" applyProtection="1">
      <alignment vertical="top"/>
      <protection locked="0"/>
    </xf>
    <xf numFmtId="0" fontId="20" fillId="0" borderId="1" xfId="1" applyFont="1" applyBorder="1" applyAlignment="1" applyProtection="1">
      <alignment horizontal="center" vertical="top" wrapText="1"/>
      <protection locked="0"/>
    </xf>
    <xf numFmtId="0" fontId="16" fillId="0" borderId="1" xfId="1" applyFont="1" applyFill="1" applyBorder="1" applyAlignment="1" applyProtection="1">
      <alignment horizontal="center" vertical="top" wrapText="1"/>
      <protection locked="0"/>
    </xf>
    <xf numFmtId="0" fontId="16" fillId="0" borderId="1" xfId="1" applyFont="1" applyFill="1" applyBorder="1" applyAlignment="1" applyProtection="1">
      <alignment horizontal="center" vertical="top"/>
      <protection locked="0"/>
    </xf>
    <xf numFmtId="165" fontId="20" fillId="2" borderId="1" xfId="1" applyNumberFormat="1" applyFont="1" applyFill="1" applyBorder="1" applyAlignment="1" applyProtection="1">
      <alignment horizontal="center" vertical="top" wrapText="1"/>
      <protection locked="0"/>
    </xf>
    <xf numFmtId="49" fontId="15" fillId="0" borderId="1" xfId="4" applyNumberFormat="1" applyFont="1" applyBorder="1" applyAlignment="1" applyProtection="1">
      <alignment horizontal="center" vertical="center" textRotation="90"/>
      <protection locked="0"/>
    </xf>
    <xf numFmtId="49" fontId="49" fillId="0" borderId="1" xfId="4" applyNumberFormat="1" applyFont="1" applyBorder="1" applyAlignment="1" applyProtection="1">
      <alignment horizontal="center" vertical="top" wrapText="1"/>
      <protection locked="0"/>
    </xf>
    <xf numFmtId="0" fontId="21" fillId="2" borderId="1" xfId="4" applyFont="1" applyFill="1" applyBorder="1" applyAlignment="1" applyProtection="1">
      <alignment vertical="top" wrapText="1"/>
      <protection locked="0"/>
    </xf>
    <xf numFmtId="0" fontId="19" fillId="2" borderId="1" xfId="4" applyFont="1" applyFill="1" applyBorder="1" applyAlignment="1" applyProtection="1">
      <alignment horizontal="center" vertical="top" wrapText="1"/>
      <protection locked="0"/>
    </xf>
    <xf numFmtId="0" fontId="8" fillId="2" borderId="1" xfId="4" applyFont="1" applyFill="1" applyBorder="1" applyAlignment="1" applyProtection="1">
      <alignment horizontal="center" vertical="top" wrapText="1"/>
      <protection locked="0"/>
    </xf>
    <xf numFmtId="0" fontId="20" fillId="2" borderId="1" xfId="1" applyFont="1" applyFill="1" applyBorder="1" applyAlignment="1" applyProtection="1">
      <alignment vertical="top" wrapText="1"/>
      <protection locked="0"/>
    </xf>
    <xf numFmtId="0" fontId="20" fillId="2" borderId="1" xfId="1" applyFont="1" applyFill="1" applyBorder="1" applyAlignment="1" applyProtection="1">
      <alignment horizontal="center" vertical="top" wrapText="1"/>
      <protection locked="0"/>
    </xf>
    <xf numFmtId="0" fontId="18" fillId="0" borderId="0" xfId="1" applyFont="1" applyAlignment="1" applyProtection="1">
      <alignment horizontal="center" vertical="top"/>
      <protection locked="0"/>
    </xf>
    <xf numFmtId="0" fontId="24" fillId="0" borderId="0" xfId="2" applyFont="1" applyAlignment="1">
      <alignment horizontal="center" vertical="top" wrapText="1"/>
    </xf>
    <xf numFmtId="0" fontId="11" fillId="5" borderId="1" xfId="1" applyFont="1" applyFill="1" applyBorder="1" applyAlignment="1" applyProtection="1">
      <alignment vertical="top"/>
      <protection locked="0"/>
    </xf>
    <xf numFmtId="0" fontId="18" fillId="3" borderId="1" xfId="1" applyFont="1" applyFill="1" applyBorder="1" applyAlignment="1" applyProtection="1">
      <alignment horizontal="right" vertical="top"/>
      <protection locked="0"/>
    </xf>
    <xf numFmtId="0" fontId="16" fillId="3" borderId="1" xfId="1" applyFont="1" applyFill="1" applyBorder="1" applyAlignment="1" applyProtection="1">
      <alignment vertical="top"/>
      <protection locked="0"/>
    </xf>
    <xf numFmtId="0" fontId="16" fillId="0" borderId="0" xfId="1" applyFont="1" applyAlignment="1" applyProtection="1">
      <alignment horizontal="left" vertical="top" wrapText="1"/>
      <protection locked="0"/>
    </xf>
    <xf numFmtId="49" fontId="18" fillId="4" borderId="2" xfId="1" applyNumberFormat="1" applyFont="1" applyFill="1" applyBorder="1" applyAlignment="1" applyProtection="1">
      <alignment horizontal="center" vertical="top" wrapText="1"/>
      <protection locked="0"/>
    </xf>
    <xf numFmtId="49" fontId="18" fillId="4" borderId="3" xfId="1" applyNumberFormat="1" applyFont="1" applyFill="1" applyBorder="1" applyAlignment="1" applyProtection="1">
      <alignment horizontal="center" vertical="top" wrapText="1"/>
      <protection locked="0"/>
    </xf>
    <xf numFmtId="49" fontId="18" fillId="4" borderId="4" xfId="1" applyNumberFormat="1" applyFont="1" applyFill="1" applyBorder="1" applyAlignment="1" applyProtection="1">
      <alignment horizontal="center" vertical="top" wrapText="1"/>
      <protection locked="0"/>
    </xf>
    <xf numFmtId="49" fontId="18" fillId="8" borderId="2" xfId="1" applyNumberFormat="1" applyFont="1" applyFill="1" applyBorder="1" applyAlignment="1" applyProtection="1">
      <alignment horizontal="center" vertical="top" wrapText="1"/>
      <protection locked="0"/>
    </xf>
    <xf numFmtId="49" fontId="18" fillId="8" borderId="3" xfId="1" applyNumberFormat="1" applyFont="1" applyFill="1" applyBorder="1" applyAlignment="1" applyProtection="1">
      <alignment horizontal="center" vertical="top" wrapText="1"/>
      <protection locked="0"/>
    </xf>
    <xf numFmtId="49" fontId="18" fillId="8" borderId="4" xfId="1" applyNumberFormat="1" applyFont="1" applyFill="1" applyBorder="1" applyAlignment="1" applyProtection="1">
      <alignment horizontal="center" vertical="top" wrapText="1"/>
      <protection locked="0"/>
    </xf>
    <xf numFmtId="49" fontId="18" fillId="2" borderId="2" xfId="1" applyNumberFormat="1" applyFont="1" applyFill="1" applyBorder="1" applyAlignment="1" applyProtection="1">
      <alignment horizontal="center" vertical="top" wrapText="1"/>
      <protection locked="0"/>
    </xf>
    <xf numFmtId="49" fontId="18" fillId="2" borderId="3" xfId="1" applyNumberFormat="1" applyFont="1" applyFill="1" applyBorder="1" applyAlignment="1" applyProtection="1">
      <alignment horizontal="center" vertical="top" wrapText="1"/>
      <protection locked="0"/>
    </xf>
    <xf numFmtId="49" fontId="18" fillId="2" borderId="4" xfId="1" applyNumberFormat="1" applyFont="1" applyFill="1" applyBorder="1" applyAlignment="1" applyProtection="1">
      <alignment horizontal="center" vertical="top" wrapText="1"/>
      <protection locked="0"/>
    </xf>
    <xf numFmtId="0" fontId="16" fillId="0" borderId="2" xfId="1" applyFont="1" applyBorder="1" applyAlignment="1" applyProtection="1">
      <alignment horizontal="left" vertical="top" wrapText="1"/>
      <protection locked="0"/>
    </xf>
    <xf numFmtId="0" fontId="16" fillId="0" borderId="3" xfId="1" applyFont="1" applyBorder="1" applyAlignment="1" applyProtection="1">
      <alignment horizontal="left" vertical="top" wrapText="1"/>
      <protection locked="0"/>
    </xf>
    <xf numFmtId="0" fontId="16" fillId="0" borderId="4" xfId="1" applyFont="1" applyBorder="1" applyAlignment="1" applyProtection="1">
      <alignment horizontal="left" vertical="top" wrapText="1"/>
      <protection locked="0"/>
    </xf>
    <xf numFmtId="0" fontId="15" fillId="2" borderId="2" xfId="1" applyFont="1" applyFill="1" applyBorder="1" applyAlignment="1" applyProtection="1">
      <alignment horizontal="center" vertical="top" textRotation="90"/>
      <protection locked="0"/>
    </xf>
    <xf numFmtId="0" fontId="15" fillId="2" borderId="3" xfId="1" applyFont="1" applyFill="1" applyBorder="1" applyAlignment="1" applyProtection="1">
      <alignment horizontal="center" vertical="top" textRotation="90"/>
      <protection locked="0"/>
    </xf>
    <xf numFmtId="0" fontId="15" fillId="2" borderId="4" xfId="1" applyFont="1" applyFill="1" applyBorder="1" applyAlignment="1" applyProtection="1">
      <alignment horizontal="center" vertical="top" textRotation="90"/>
      <protection locked="0"/>
    </xf>
    <xf numFmtId="49" fontId="44" fillId="2" borderId="2" xfId="1" applyNumberFormat="1" applyFont="1" applyFill="1" applyBorder="1" applyAlignment="1" applyProtection="1">
      <alignment horizontal="center" vertical="top" wrapText="1"/>
      <protection locked="0"/>
    </xf>
    <xf numFmtId="49" fontId="44" fillId="2" borderId="3" xfId="1" applyNumberFormat="1" applyFont="1" applyFill="1" applyBorder="1" applyAlignment="1" applyProtection="1">
      <alignment horizontal="center" vertical="top" wrapText="1"/>
      <protection locked="0"/>
    </xf>
    <xf numFmtId="49" fontId="44" fillId="2" borderId="4" xfId="1" applyNumberFormat="1" applyFont="1" applyFill="1" applyBorder="1" applyAlignment="1" applyProtection="1">
      <alignment horizontal="center" vertical="top" wrapText="1"/>
      <protection locked="0"/>
    </xf>
    <xf numFmtId="0" fontId="17" fillId="2" borderId="2" xfId="1" applyFont="1" applyFill="1" applyBorder="1" applyAlignment="1" applyProtection="1">
      <alignment horizontal="center" vertical="center"/>
      <protection locked="0"/>
    </xf>
    <xf numFmtId="0" fontId="17" fillId="2" borderId="3" xfId="1" applyFont="1" applyFill="1" applyBorder="1" applyAlignment="1" applyProtection="1">
      <alignment horizontal="center" vertical="center"/>
      <protection locked="0"/>
    </xf>
    <xf numFmtId="0" fontId="17" fillId="2" borderId="4" xfId="1" applyFont="1" applyFill="1" applyBorder="1" applyAlignment="1" applyProtection="1">
      <alignment horizontal="center" vertical="center"/>
      <protection locked="0"/>
    </xf>
    <xf numFmtId="0" fontId="17" fillId="0" borderId="2" xfId="1" applyFont="1" applyBorder="1" applyAlignment="1" applyProtection="1">
      <alignment horizontal="center" vertical="center"/>
      <protection locked="0"/>
    </xf>
    <xf numFmtId="0" fontId="17" fillId="0" borderId="3" xfId="1" applyFont="1" applyBorder="1" applyAlignment="1" applyProtection="1">
      <alignment horizontal="center" vertical="center"/>
      <protection locked="0"/>
    </xf>
    <xf numFmtId="0" fontId="17" fillId="0" borderId="4" xfId="1" applyFont="1" applyBorder="1" applyAlignment="1" applyProtection="1">
      <alignment horizontal="center" vertical="center"/>
      <protection locked="0"/>
    </xf>
    <xf numFmtId="0" fontId="17" fillId="0" borderId="1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/>
    </xf>
    <xf numFmtId="0" fontId="14" fillId="0" borderId="0" xfId="2" applyAlignment="1">
      <alignment vertical="top" wrapText="1"/>
    </xf>
    <xf numFmtId="0" fontId="16" fillId="0" borderId="0" xfId="2" applyFont="1" applyAlignment="1">
      <alignment horizontal="center" vertical="top" wrapText="1"/>
    </xf>
    <xf numFmtId="0" fontId="9" fillId="0" borderId="0" xfId="2" applyFont="1" applyAlignment="1">
      <alignment horizontal="center" vertical="top" wrapText="1"/>
    </xf>
    <xf numFmtId="0" fontId="16" fillId="0" borderId="1" xfId="2" applyFont="1" applyBorder="1" applyAlignment="1">
      <alignment horizontal="center" vertical="center" textRotation="90" wrapText="1"/>
    </xf>
    <xf numFmtId="0" fontId="46" fillId="3" borderId="1" xfId="2" applyFont="1" applyFill="1" applyBorder="1" applyAlignment="1">
      <alignment horizontal="left" vertical="top" wrapText="1"/>
    </xf>
    <xf numFmtId="0" fontId="11" fillId="7" borderId="1" xfId="2" applyFont="1" applyFill="1" applyBorder="1" applyAlignment="1">
      <alignment horizontal="left" vertical="top"/>
    </xf>
    <xf numFmtId="49" fontId="18" fillId="7" borderId="1" xfId="2" applyNumberFormat="1" applyFont="1" applyFill="1" applyBorder="1" applyAlignment="1">
      <alignment horizontal="center" vertical="top"/>
    </xf>
    <xf numFmtId="49" fontId="18" fillId="5" borderId="1" xfId="2" applyNumberFormat="1" applyFont="1" applyFill="1" applyBorder="1" applyAlignment="1">
      <alignment horizontal="center" vertical="top"/>
    </xf>
    <xf numFmtId="49" fontId="18" fillId="0" borderId="1" xfId="2" applyNumberFormat="1" applyFont="1" applyBorder="1" applyAlignment="1">
      <alignment horizontal="center" vertical="top"/>
    </xf>
    <xf numFmtId="0" fontId="16" fillId="9" borderId="1" xfId="2" applyFont="1" applyFill="1" applyBorder="1" applyAlignment="1">
      <alignment horizontal="left" vertical="top" wrapText="1"/>
    </xf>
    <xf numFmtId="0" fontId="16" fillId="9" borderId="1" xfId="2" applyFont="1" applyFill="1" applyBorder="1" applyAlignment="1">
      <alignment horizontal="center" vertical="top"/>
    </xf>
    <xf numFmtId="0" fontId="16" fillId="0" borderId="1" xfId="2" applyFont="1" applyBorder="1" applyAlignment="1">
      <alignment horizontal="center" vertical="top" wrapText="1"/>
    </xf>
    <xf numFmtId="0" fontId="16" fillId="0" borderId="1" xfId="2" applyFont="1" applyBorder="1" applyAlignment="1">
      <alignment horizontal="left" vertical="top" wrapText="1"/>
    </xf>
    <xf numFmtId="0" fontId="21" fillId="0" borderId="1" xfId="2" applyFont="1" applyBorder="1" applyAlignment="1">
      <alignment horizontal="center" vertical="top" wrapText="1"/>
    </xf>
    <xf numFmtId="49" fontId="18" fillId="5" borderId="1" xfId="2" applyNumberFormat="1" applyFont="1" applyFill="1" applyBorder="1" applyAlignment="1">
      <alignment horizontal="left" vertical="top"/>
    </xf>
    <xf numFmtId="0" fontId="16" fillId="0" borderId="1" xfId="2" applyFont="1" applyBorder="1" applyAlignment="1">
      <alignment vertical="top" wrapText="1"/>
    </xf>
    <xf numFmtId="49" fontId="12" fillId="0" borderId="1" xfId="2" applyNumberFormat="1" applyFont="1" applyBorder="1" applyAlignment="1">
      <alignment horizontal="center" vertical="center" textRotation="90" wrapText="1"/>
    </xf>
    <xf numFmtId="49" fontId="16" fillId="0" borderId="1" xfId="2" applyNumberFormat="1" applyFont="1" applyBorder="1" applyAlignment="1">
      <alignment horizontal="center" vertical="top"/>
    </xf>
    <xf numFmtId="1" fontId="16" fillId="0" borderId="1" xfId="2" applyNumberFormat="1" applyFont="1" applyBorder="1" applyAlignment="1">
      <alignment horizontal="center" vertical="top"/>
    </xf>
    <xf numFmtId="49" fontId="16" fillId="0" borderId="1" xfId="2" applyNumberFormat="1" applyFont="1" applyBorder="1" applyAlignment="1">
      <alignment horizontal="center" vertical="top" wrapText="1"/>
    </xf>
    <xf numFmtId="49" fontId="28" fillId="7" borderId="1" xfId="2" applyNumberFormat="1" applyFont="1" applyFill="1" applyBorder="1" applyAlignment="1">
      <alignment horizontal="center" vertical="top"/>
    </xf>
    <xf numFmtId="49" fontId="28" fillId="5" borderId="1" xfId="2" applyNumberFormat="1" applyFont="1" applyFill="1" applyBorder="1" applyAlignment="1">
      <alignment horizontal="center" vertical="top"/>
    </xf>
    <xf numFmtId="49" fontId="28" fillId="0" borderId="1" xfId="2" applyNumberFormat="1" applyFont="1" applyBorder="1" applyAlignment="1">
      <alignment horizontal="center" vertical="top"/>
    </xf>
    <xf numFmtId="0" fontId="21" fillId="0" borderId="1" xfId="2" applyFont="1" applyBorder="1" applyAlignment="1">
      <alignment vertical="top" wrapText="1"/>
    </xf>
    <xf numFmtId="0" fontId="24" fillId="0" borderId="1" xfId="2" applyFont="1" applyBorder="1" applyAlignment="1">
      <alignment vertical="top" wrapText="1"/>
    </xf>
    <xf numFmtId="0" fontId="14" fillId="7" borderId="1" xfId="2" applyFill="1" applyBorder="1" applyAlignment="1">
      <alignment horizontal="center" vertical="top"/>
    </xf>
    <xf numFmtId="49" fontId="18" fillId="8" borderId="1" xfId="2" applyNumberFormat="1" applyFont="1" applyFill="1" applyBorder="1" applyAlignment="1">
      <alignment horizontal="center" vertical="top"/>
    </xf>
    <xf numFmtId="49" fontId="11" fillId="2" borderId="1" xfId="2" applyNumberFormat="1" applyFont="1" applyFill="1" applyBorder="1" applyAlignment="1">
      <alignment horizontal="center" vertical="top" wrapText="1"/>
    </xf>
    <xf numFmtId="0" fontId="14" fillId="2" borderId="1" xfId="2" applyFill="1" applyBorder="1" applyAlignment="1">
      <alignment horizontal="center" vertical="top" wrapText="1"/>
    </xf>
    <xf numFmtId="0" fontId="24" fillId="0" borderId="1" xfId="2" applyFont="1" applyBorder="1" applyAlignment="1">
      <alignment horizontal="left" vertical="top" wrapText="1"/>
    </xf>
    <xf numFmtId="0" fontId="14" fillId="2" borderId="1" xfId="2" applyFont="1" applyFill="1" applyBorder="1" applyAlignment="1">
      <alignment horizontal="center" vertical="center" textRotation="90"/>
    </xf>
    <xf numFmtId="49" fontId="69" fillId="2" borderId="1" xfId="2" applyNumberFormat="1" applyFont="1" applyFill="1" applyBorder="1" applyAlignment="1">
      <alignment horizontal="center" vertical="top" wrapText="1"/>
    </xf>
    <xf numFmtId="0" fontId="18" fillId="7" borderId="1" xfId="2" applyFont="1" applyFill="1" applyBorder="1" applyAlignment="1">
      <alignment horizontal="left" vertical="top"/>
    </xf>
    <xf numFmtId="0" fontId="18" fillId="5" borderId="1" xfId="2" applyFont="1" applyFill="1" applyBorder="1" applyAlignment="1">
      <alignment horizontal="left" vertical="top" wrapText="1"/>
    </xf>
    <xf numFmtId="0" fontId="16" fillId="2" borderId="1" xfId="2" applyFont="1" applyFill="1" applyBorder="1" applyAlignment="1">
      <alignment horizontal="left" vertical="top" wrapText="1"/>
    </xf>
    <xf numFmtId="0" fontId="16" fillId="2" borderId="1" xfId="2" applyFont="1" applyFill="1" applyBorder="1" applyAlignment="1">
      <alignment horizontal="center" vertical="top"/>
    </xf>
    <xf numFmtId="49" fontId="18" fillId="2" borderId="1" xfId="2" applyNumberFormat="1" applyFont="1" applyFill="1" applyBorder="1" applyAlignment="1">
      <alignment horizontal="center" vertical="top" wrapText="1"/>
    </xf>
    <xf numFmtId="0" fontId="16" fillId="2" borderId="1" xfId="2" applyFont="1" applyFill="1" applyBorder="1" applyAlignment="1">
      <alignment horizontal="center" vertical="top" wrapText="1"/>
    </xf>
    <xf numFmtId="49" fontId="15" fillId="2" borderId="1" xfId="2" applyNumberFormat="1" applyFont="1" applyFill="1" applyBorder="1" applyAlignment="1">
      <alignment horizontal="center" vertical="center" textRotation="90" wrapText="1"/>
    </xf>
    <xf numFmtId="0" fontId="44" fillId="2" borderId="1" xfId="2" applyFont="1" applyFill="1" applyBorder="1" applyAlignment="1">
      <alignment horizontal="center" vertical="top" wrapText="1"/>
    </xf>
    <xf numFmtId="0" fontId="16" fillId="0" borderId="1" xfId="2" applyFont="1" applyBorder="1" applyAlignment="1">
      <alignment horizontal="center" vertical="top"/>
    </xf>
    <xf numFmtId="0" fontId="21" fillId="2" borderId="1" xfId="2" applyFont="1" applyFill="1" applyBorder="1" applyAlignment="1">
      <alignment horizontal="center" vertical="top"/>
    </xf>
    <xf numFmtId="0" fontId="44" fillId="0" borderId="1" xfId="2" applyFont="1" applyBorder="1" applyAlignment="1">
      <alignment horizontal="center" vertical="top" wrapText="1"/>
    </xf>
    <xf numFmtId="0" fontId="17" fillId="2" borderId="1" xfId="2" applyFont="1" applyFill="1" applyBorder="1" applyAlignment="1">
      <alignment horizontal="center" vertical="top" wrapText="1"/>
    </xf>
    <xf numFmtId="49" fontId="18" fillId="3" borderId="1" xfId="2" applyNumberFormat="1" applyFont="1" applyFill="1" applyBorder="1" applyAlignment="1">
      <alignment horizontal="right" vertical="top"/>
    </xf>
    <xf numFmtId="0" fontId="16" fillId="3" borderId="1" xfId="2" applyFont="1" applyFill="1" applyBorder="1" applyAlignment="1">
      <alignment horizontal="center" vertical="top"/>
    </xf>
    <xf numFmtId="0" fontId="17" fillId="2" borderId="1" xfId="2" applyFont="1" applyFill="1" applyBorder="1" applyAlignment="1">
      <alignment vertical="top" wrapText="1"/>
    </xf>
    <xf numFmtId="0" fontId="24" fillId="2" borderId="1" xfId="2" applyFont="1" applyFill="1" applyBorder="1" applyAlignment="1">
      <alignment vertical="top" wrapText="1"/>
    </xf>
    <xf numFmtId="0" fontId="19" fillId="2" borderId="1" xfId="2" applyFont="1" applyFill="1" applyBorder="1" applyAlignment="1">
      <alignment horizontal="center" vertical="top"/>
    </xf>
    <xf numFmtId="49" fontId="33" fillId="8" borderId="1" xfId="2" applyNumberFormat="1" applyFont="1" applyFill="1" applyBorder="1" applyAlignment="1">
      <alignment horizontal="center" vertical="top"/>
    </xf>
    <xf numFmtId="49" fontId="33" fillId="2" borderId="1" xfId="2" applyNumberFormat="1" applyFont="1" applyFill="1" applyBorder="1" applyAlignment="1">
      <alignment horizontal="center" vertical="top" wrapText="1"/>
    </xf>
    <xf numFmtId="49" fontId="33" fillId="7" borderId="1" xfId="2" applyNumberFormat="1" applyFont="1" applyFill="1" applyBorder="1" applyAlignment="1">
      <alignment horizontal="center" vertical="top"/>
    </xf>
  </cellXfs>
  <cellStyles count="17">
    <cellStyle name="Blogas" xfId="10" builtinId="27"/>
    <cellStyle name="Hipersaitas" xfId="8" builtinId="8"/>
    <cellStyle name="Įprastas" xfId="0" builtinId="0"/>
    <cellStyle name="Įprastas 2" xfId="14" xr:uid="{00000000-0005-0000-0000-000003000000}"/>
    <cellStyle name="Įprastas 2 2 2 2" xfId="4" xr:uid="{00000000-0005-0000-0000-000004000000}"/>
    <cellStyle name="Įprastas 2 3" xfId="9" xr:uid="{00000000-0005-0000-0000-000005000000}"/>
    <cellStyle name="Įprastas 2 3 2" xfId="15" xr:uid="{00000000-0005-0000-0000-000006000000}"/>
    <cellStyle name="Įprastas 2 3 2 2" xfId="3" xr:uid="{00000000-0005-0000-0000-000007000000}"/>
    <cellStyle name="Įprastas 2 6 2" xfId="1" xr:uid="{00000000-0005-0000-0000-000008000000}"/>
    <cellStyle name="Įprastas 2 6 2 2" xfId="5" xr:uid="{00000000-0005-0000-0000-000009000000}"/>
    <cellStyle name="Įprastas 2 6 2 2 2" xfId="13" xr:uid="{00000000-0005-0000-0000-00000A000000}"/>
    <cellStyle name="Įprastas 2 6 2 3" xfId="11" xr:uid="{00000000-0005-0000-0000-00000B000000}"/>
    <cellStyle name="Įprastas 2 6 2 4" xfId="12" xr:uid="{00000000-0005-0000-0000-00000C000000}"/>
    <cellStyle name="Įprastas 2 6 2 5" xfId="16" xr:uid="{00000000-0005-0000-0000-00000D000000}"/>
    <cellStyle name="Įprastas 3" xfId="6" xr:uid="{00000000-0005-0000-0000-00000E000000}"/>
    <cellStyle name="Normal 2" xfId="2" xr:uid="{00000000-0005-0000-0000-00000F000000}"/>
    <cellStyle name="Procentai 2" xfId="7" xr:uid="{00000000-0005-0000-0000-000010000000}"/>
  </cellStyles>
  <dxfs count="0"/>
  <tableStyles count="0" defaultTableStyle="TableStyleMedium2" defaultPivotStyle="PivotStyleLight16"/>
  <colors>
    <mruColors>
      <color rgb="FFFFFF0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86"/>
  <sheetViews>
    <sheetView topLeftCell="A148" zoomScale="90" zoomScaleNormal="90" zoomScaleSheetLayoutView="75" workbookViewId="0">
      <selection activeCell="R115" sqref="R115"/>
    </sheetView>
  </sheetViews>
  <sheetFormatPr defaultColWidth="9.140625" defaultRowHeight="11.25" x14ac:dyDescent="0.2"/>
  <cols>
    <col min="1" max="1" width="3.42578125" style="156" customWidth="1"/>
    <col min="2" max="2" width="3.5703125" style="156" customWidth="1"/>
    <col min="3" max="3" width="3.42578125" style="156" customWidth="1"/>
    <col min="4" max="4" width="35.42578125" style="156" customWidth="1"/>
    <col min="5" max="6" width="4.7109375" style="436" customWidth="1"/>
    <col min="7" max="7" width="9" style="437" customWidth="1"/>
    <col min="8" max="8" width="13.28515625" style="438" customWidth="1"/>
    <col min="9" max="11" width="13.28515625" style="156" customWidth="1"/>
    <col min="12" max="12" width="38.5703125" style="156" customWidth="1"/>
    <col min="13" max="13" width="8.42578125" style="439" customWidth="1"/>
    <col min="14" max="15" width="8.7109375" style="156" customWidth="1"/>
    <col min="16" max="16" width="12" style="156" customWidth="1"/>
    <col min="17" max="16384" width="9.140625" style="156"/>
  </cols>
  <sheetData>
    <row r="1" spans="1:20" ht="14.25" customHeight="1" x14ac:dyDescent="0.2"/>
    <row r="2" spans="1:20" ht="14.25" customHeight="1" x14ac:dyDescent="0.2"/>
    <row r="3" spans="1:20" ht="18" customHeight="1" x14ac:dyDescent="0.25">
      <c r="I3" s="440"/>
    </row>
    <row r="4" spans="1:20" ht="15" x14ac:dyDescent="0.2">
      <c r="A4" s="441"/>
      <c r="B4" s="441"/>
      <c r="C4" s="441"/>
      <c r="D4" s="441"/>
      <c r="H4" s="519" t="s">
        <v>247</v>
      </c>
      <c r="K4" s="442"/>
      <c r="L4" s="762"/>
      <c r="M4" s="762"/>
      <c r="N4" s="762"/>
      <c r="O4" s="762"/>
    </row>
    <row r="5" spans="1:20" ht="18" customHeight="1" x14ac:dyDescent="0.2">
      <c r="A5" s="763" t="s">
        <v>428</v>
      </c>
      <c r="B5" s="763"/>
      <c r="C5" s="763"/>
      <c r="D5" s="763"/>
      <c r="E5" s="763"/>
      <c r="F5" s="763"/>
      <c r="G5" s="763"/>
      <c r="H5" s="763"/>
      <c r="I5" s="763"/>
      <c r="J5" s="763"/>
      <c r="K5" s="763"/>
      <c r="L5" s="763"/>
      <c r="M5" s="763"/>
      <c r="N5" s="763"/>
      <c r="O5" s="763"/>
      <c r="T5" s="443"/>
    </row>
    <row r="6" spans="1:20" ht="18" customHeight="1" x14ac:dyDescent="0.2">
      <c r="A6" s="444"/>
      <c r="B6" s="444"/>
      <c r="C6" s="444"/>
      <c r="D6" s="444"/>
      <c r="E6" s="441"/>
      <c r="F6" s="441"/>
      <c r="G6" s="445"/>
      <c r="H6" s="446"/>
      <c r="I6" s="444"/>
      <c r="J6" s="444"/>
      <c r="K6" s="444"/>
      <c r="L6" s="444"/>
      <c r="M6" s="447"/>
      <c r="N6" s="444"/>
      <c r="O6" s="7" t="s">
        <v>2</v>
      </c>
    </row>
    <row r="7" spans="1:20" ht="25.5" customHeight="1" x14ac:dyDescent="0.2">
      <c r="A7" s="764" t="s">
        <v>3</v>
      </c>
      <c r="B7" s="765" t="s">
        <v>4</v>
      </c>
      <c r="C7" s="766" t="s">
        <v>5</v>
      </c>
      <c r="D7" s="760" t="s">
        <v>6</v>
      </c>
      <c r="E7" s="766" t="s">
        <v>7</v>
      </c>
      <c r="F7" s="766" t="s">
        <v>429</v>
      </c>
      <c r="G7" s="766" t="s">
        <v>9</v>
      </c>
      <c r="H7" s="756" t="s">
        <v>131</v>
      </c>
      <c r="I7" s="756" t="s">
        <v>11</v>
      </c>
      <c r="J7" s="756" t="s">
        <v>12</v>
      </c>
      <c r="K7" s="756" t="s">
        <v>13</v>
      </c>
      <c r="L7" s="759" t="s">
        <v>168</v>
      </c>
      <c r="M7" s="759"/>
      <c r="N7" s="759"/>
      <c r="O7" s="759"/>
    </row>
    <row r="8" spans="1:20" ht="33.75" customHeight="1" x14ac:dyDescent="0.2">
      <c r="A8" s="764"/>
      <c r="B8" s="765"/>
      <c r="C8" s="766"/>
      <c r="D8" s="760"/>
      <c r="E8" s="766"/>
      <c r="F8" s="766"/>
      <c r="G8" s="766"/>
      <c r="H8" s="757"/>
      <c r="I8" s="757"/>
      <c r="J8" s="757"/>
      <c r="K8" s="757"/>
      <c r="L8" s="760" t="s">
        <v>15</v>
      </c>
      <c r="M8" s="761" t="s">
        <v>16</v>
      </c>
      <c r="N8" s="761"/>
      <c r="O8" s="761"/>
    </row>
    <row r="9" spans="1:20" ht="120" customHeight="1" x14ac:dyDescent="0.2">
      <c r="A9" s="764"/>
      <c r="B9" s="765"/>
      <c r="C9" s="766"/>
      <c r="D9" s="760"/>
      <c r="E9" s="766"/>
      <c r="F9" s="766"/>
      <c r="G9" s="766"/>
      <c r="H9" s="758"/>
      <c r="I9" s="758"/>
      <c r="J9" s="758"/>
      <c r="K9" s="758"/>
      <c r="L9" s="760"/>
      <c r="M9" s="530" t="s">
        <v>17</v>
      </c>
      <c r="N9" s="530" t="s">
        <v>18</v>
      </c>
      <c r="O9" s="530" t="s">
        <v>19</v>
      </c>
    </row>
    <row r="10" spans="1:20" s="432" customFormat="1" ht="15.75" x14ac:dyDescent="0.2">
      <c r="A10" s="767" t="s">
        <v>430</v>
      </c>
      <c r="B10" s="767"/>
      <c r="C10" s="767"/>
      <c r="D10" s="767"/>
      <c r="E10" s="767"/>
      <c r="F10" s="767"/>
      <c r="G10" s="767"/>
      <c r="H10" s="767"/>
      <c r="I10" s="767"/>
      <c r="J10" s="767"/>
      <c r="K10" s="767"/>
      <c r="L10" s="767"/>
      <c r="M10" s="767"/>
      <c r="N10" s="767"/>
      <c r="O10" s="767"/>
      <c r="Q10" s="448"/>
    </row>
    <row r="11" spans="1:20" s="432" customFormat="1" ht="15.75" x14ac:dyDescent="0.2">
      <c r="A11" s="525" t="s">
        <v>21</v>
      </c>
      <c r="B11" s="768" t="s">
        <v>431</v>
      </c>
      <c r="C11" s="768"/>
      <c r="D11" s="768"/>
      <c r="E11" s="768"/>
      <c r="F11" s="768"/>
      <c r="G11" s="768"/>
      <c r="H11" s="768"/>
      <c r="I11" s="768"/>
      <c r="J11" s="768"/>
      <c r="K11" s="768"/>
      <c r="L11" s="768"/>
      <c r="M11" s="768"/>
      <c r="N11" s="768"/>
      <c r="O11" s="768"/>
    </row>
    <row r="12" spans="1:20" s="432" customFormat="1" ht="15.75" x14ac:dyDescent="0.2">
      <c r="A12" s="520" t="s">
        <v>21</v>
      </c>
      <c r="B12" s="521" t="s">
        <v>21</v>
      </c>
      <c r="C12" s="769" t="s">
        <v>432</v>
      </c>
      <c r="D12" s="769"/>
      <c r="E12" s="769"/>
      <c r="F12" s="769"/>
      <c r="G12" s="769"/>
      <c r="H12" s="769"/>
      <c r="I12" s="769"/>
      <c r="J12" s="769"/>
      <c r="K12" s="769"/>
      <c r="L12" s="769"/>
      <c r="M12" s="769"/>
      <c r="N12" s="769"/>
      <c r="O12" s="769"/>
    </row>
    <row r="13" spans="1:20" s="432" customFormat="1" ht="15.75" x14ac:dyDescent="0.2">
      <c r="A13" s="520" t="s">
        <v>21</v>
      </c>
      <c r="B13" s="521" t="s">
        <v>21</v>
      </c>
      <c r="C13" s="528" t="s">
        <v>21</v>
      </c>
      <c r="D13" s="770" t="s">
        <v>801</v>
      </c>
      <c r="E13" s="770"/>
      <c r="F13" s="770"/>
      <c r="G13" s="770"/>
      <c r="H13" s="770"/>
      <c r="I13" s="770"/>
      <c r="J13" s="770"/>
      <c r="K13" s="770"/>
      <c r="L13" s="770"/>
      <c r="M13" s="449"/>
      <c r="N13" s="449"/>
      <c r="O13" s="449"/>
    </row>
    <row r="14" spans="1:20" s="432" customFormat="1" ht="60.75" customHeight="1" x14ac:dyDescent="0.2">
      <c r="A14" s="520"/>
      <c r="B14" s="521"/>
      <c r="C14" s="450"/>
      <c r="D14" s="523" t="s">
        <v>433</v>
      </c>
      <c r="E14" s="630" t="s">
        <v>434</v>
      </c>
      <c r="F14" s="524" t="s">
        <v>435</v>
      </c>
      <c r="G14" s="529" t="s">
        <v>47</v>
      </c>
      <c r="H14" s="534">
        <v>81.400000000000006</v>
      </c>
      <c r="I14" s="451">
        <v>108.1</v>
      </c>
      <c r="J14" s="478"/>
      <c r="K14" s="479"/>
      <c r="L14" s="771" t="s">
        <v>436</v>
      </c>
      <c r="M14" s="660" t="s">
        <v>705</v>
      </c>
      <c r="N14" s="660"/>
      <c r="O14" s="660"/>
    </row>
    <row r="15" spans="1:20" s="432" customFormat="1" ht="57.75" customHeight="1" x14ac:dyDescent="0.2">
      <c r="A15" s="520"/>
      <c r="B15" s="521"/>
      <c r="C15" s="450"/>
      <c r="D15" s="523" t="s">
        <v>437</v>
      </c>
      <c r="E15" s="630" t="s">
        <v>438</v>
      </c>
      <c r="F15" s="524" t="s">
        <v>435</v>
      </c>
      <c r="G15" s="529" t="s">
        <v>47</v>
      </c>
      <c r="H15" s="534">
        <v>189.1</v>
      </c>
      <c r="I15" s="451">
        <v>256.8</v>
      </c>
      <c r="J15" s="534">
        <f t="shared" ref="J15:J24" si="0">SUM(I15*1.02)</f>
        <v>261.93600000000004</v>
      </c>
      <c r="K15" s="524">
        <f t="shared" ref="K15:K33" si="1">SUM(J15*1.03)</f>
        <v>269.79408000000006</v>
      </c>
      <c r="L15" s="771"/>
      <c r="M15" s="660" t="s">
        <v>706</v>
      </c>
      <c r="N15" s="660" t="s">
        <v>707</v>
      </c>
      <c r="O15" s="660" t="s">
        <v>707</v>
      </c>
    </row>
    <row r="16" spans="1:20" s="432" customFormat="1" ht="57.75" customHeight="1" x14ac:dyDescent="0.2">
      <c r="A16" s="520"/>
      <c r="B16" s="521"/>
      <c r="C16" s="450"/>
      <c r="D16" s="523" t="s">
        <v>439</v>
      </c>
      <c r="E16" s="630" t="s">
        <v>440</v>
      </c>
      <c r="F16" s="524" t="s">
        <v>435</v>
      </c>
      <c r="G16" s="529" t="s">
        <v>47</v>
      </c>
      <c r="H16" s="534">
        <v>267.89999999999998</v>
      </c>
      <c r="I16" s="452">
        <v>417.9</v>
      </c>
      <c r="J16" s="534">
        <f t="shared" si="0"/>
        <v>426.25799999999998</v>
      </c>
      <c r="K16" s="524">
        <f t="shared" si="1"/>
        <v>439.04573999999997</v>
      </c>
      <c r="L16" s="771"/>
      <c r="M16" s="660" t="s">
        <v>708</v>
      </c>
      <c r="N16" s="660" t="s">
        <v>709</v>
      </c>
      <c r="O16" s="660" t="s">
        <v>709</v>
      </c>
    </row>
    <row r="17" spans="1:15" s="432" customFormat="1" ht="60" customHeight="1" x14ac:dyDescent="0.2">
      <c r="A17" s="453"/>
      <c r="B17" s="454"/>
      <c r="C17" s="450"/>
      <c r="D17" s="523" t="s">
        <v>441</v>
      </c>
      <c r="E17" s="630" t="s">
        <v>442</v>
      </c>
      <c r="F17" s="524" t="s">
        <v>435</v>
      </c>
      <c r="G17" s="529" t="s">
        <v>47</v>
      </c>
      <c r="H17" s="534">
        <v>221.8</v>
      </c>
      <c r="I17" s="451">
        <v>316.5</v>
      </c>
      <c r="J17" s="534">
        <f t="shared" si="0"/>
        <v>322.83</v>
      </c>
      <c r="K17" s="524">
        <f t="shared" si="1"/>
        <v>332.51490000000001</v>
      </c>
      <c r="L17" s="771"/>
      <c r="M17" s="660" t="s">
        <v>710</v>
      </c>
      <c r="N17" s="660" t="s">
        <v>660</v>
      </c>
      <c r="O17" s="660" t="s">
        <v>660</v>
      </c>
    </row>
    <row r="18" spans="1:15" s="432" customFormat="1" ht="61.5" customHeight="1" x14ac:dyDescent="0.2">
      <c r="A18" s="617"/>
      <c r="B18" s="618"/>
      <c r="C18" s="619"/>
      <c r="D18" s="620" t="s">
        <v>443</v>
      </c>
      <c r="E18" s="630" t="s">
        <v>444</v>
      </c>
      <c r="F18" s="621" t="s">
        <v>435</v>
      </c>
      <c r="G18" s="529" t="s">
        <v>47</v>
      </c>
      <c r="H18" s="534">
        <v>794.8</v>
      </c>
      <c r="I18" s="451">
        <v>904.2</v>
      </c>
      <c r="J18" s="534">
        <f t="shared" si="0"/>
        <v>922.28400000000011</v>
      </c>
      <c r="K18" s="524">
        <f t="shared" si="1"/>
        <v>949.95252000000016</v>
      </c>
      <c r="L18" s="771"/>
      <c r="M18" s="660" t="s">
        <v>711</v>
      </c>
      <c r="N18" s="660" t="s">
        <v>712</v>
      </c>
      <c r="O18" s="660" t="s">
        <v>712</v>
      </c>
    </row>
    <row r="19" spans="1:15" s="432" customFormat="1" ht="59.25" customHeight="1" x14ac:dyDescent="0.2">
      <c r="A19" s="617"/>
      <c r="B19" s="618"/>
      <c r="C19" s="619"/>
      <c r="D19" s="620" t="s">
        <v>445</v>
      </c>
      <c r="E19" s="630" t="s">
        <v>446</v>
      </c>
      <c r="F19" s="621" t="s">
        <v>435</v>
      </c>
      <c r="G19" s="529" t="s">
        <v>47</v>
      </c>
      <c r="H19" s="534">
        <v>567.5</v>
      </c>
      <c r="I19" s="451">
        <v>710.4</v>
      </c>
      <c r="J19" s="534">
        <f t="shared" si="0"/>
        <v>724.60799999999995</v>
      </c>
      <c r="K19" s="524">
        <f t="shared" si="1"/>
        <v>746.34623999999997</v>
      </c>
      <c r="L19" s="771"/>
      <c r="M19" s="660" t="s">
        <v>713</v>
      </c>
      <c r="N19" s="660" t="s">
        <v>714</v>
      </c>
      <c r="O19" s="660" t="s">
        <v>714</v>
      </c>
    </row>
    <row r="20" spans="1:15" s="432" customFormat="1" ht="57.75" customHeight="1" x14ac:dyDescent="0.2">
      <c r="A20" s="617"/>
      <c r="B20" s="618"/>
      <c r="C20" s="619"/>
      <c r="D20" s="620" t="s">
        <v>447</v>
      </c>
      <c r="E20" s="630" t="s">
        <v>448</v>
      </c>
      <c r="F20" s="621" t="s">
        <v>435</v>
      </c>
      <c r="G20" s="529" t="s">
        <v>47</v>
      </c>
      <c r="H20" s="534">
        <v>532.1</v>
      </c>
      <c r="I20" s="451">
        <v>670.7</v>
      </c>
      <c r="J20" s="534">
        <f t="shared" si="0"/>
        <v>684.11400000000003</v>
      </c>
      <c r="K20" s="524">
        <f t="shared" si="1"/>
        <v>704.63742000000002</v>
      </c>
      <c r="L20" s="771"/>
      <c r="M20" s="660" t="s">
        <v>715</v>
      </c>
      <c r="N20" s="660" t="s">
        <v>715</v>
      </c>
      <c r="O20" s="660" t="s">
        <v>716</v>
      </c>
    </row>
    <row r="21" spans="1:15" s="432" customFormat="1" ht="30.75" customHeight="1" x14ac:dyDescent="0.2">
      <c r="A21" s="772"/>
      <c r="B21" s="773"/>
      <c r="C21" s="774"/>
      <c r="D21" s="775" t="s">
        <v>449</v>
      </c>
      <c r="E21" s="776" t="s">
        <v>450</v>
      </c>
      <c r="F21" s="777" t="s">
        <v>435</v>
      </c>
      <c r="G21" s="529" t="s">
        <v>47</v>
      </c>
      <c r="H21" s="534">
        <v>432.7</v>
      </c>
      <c r="I21" s="451">
        <v>548.79999999999995</v>
      </c>
      <c r="J21" s="534">
        <v>834.5</v>
      </c>
      <c r="K21" s="524">
        <f t="shared" si="1"/>
        <v>859.53499999999997</v>
      </c>
      <c r="L21" s="771"/>
      <c r="M21" s="778" t="s">
        <v>717</v>
      </c>
      <c r="N21" s="778" t="s">
        <v>718</v>
      </c>
      <c r="O21" s="778" t="s">
        <v>718</v>
      </c>
    </row>
    <row r="22" spans="1:15" s="432" customFormat="1" ht="29.25" customHeight="1" x14ac:dyDescent="0.2">
      <c r="A22" s="772"/>
      <c r="B22" s="773"/>
      <c r="C22" s="774"/>
      <c r="D22" s="775"/>
      <c r="E22" s="776"/>
      <c r="F22" s="777"/>
      <c r="G22" s="529" t="s">
        <v>24</v>
      </c>
      <c r="H22" s="534">
        <v>24</v>
      </c>
      <c r="I22" s="451"/>
      <c r="J22" s="534"/>
      <c r="K22" s="524"/>
      <c r="L22" s="771"/>
      <c r="M22" s="778"/>
      <c r="N22" s="778"/>
      <c r="O22" s="778"/>
    </row>
    <row r="23" spans="1:15" s="432" customFormat="1" ht="63.75" customHeight="1" x14ac:dyDescent="0.2">
      <c r="A23" s="617"/>
      <c r="B23" s="618"/>
      <c r="C23" s="619"/>
      <c r="D23" s="622" t="s">
        <v>451</v>
      </c>
      <c r="E23" s="630" t="s">
        <v>452</v>
      </c>
      <c r="F23" s="621" t="s">
        <v>435</v>
      </c>
      <c r="G23" s="529" t="s">
        <v>47</v>
      </c>
      <c r="H23" s="534">
        <v>1201</v>
      </c>
      <c r="I23" s="451">
        <v>1437.6</v>
      </c>
      <c r="J23" s="534">
        <f t="shared" si="0"/>
        <v>1466.3519999999999</v>
      </c>
      <c r="K23" s="524">
        <f t="shared" si="1"/>
        <v>1510.3425599999998</v>
      </c>
      <c r="L23" s="771"/>
      <c r="M23" s="660" t="s">
        <v>719</v>
      </c>
      <c r="N23" s="660" t="s">
        <v>720</v>
      </c>
      <c r="O23" s="660" t="s">
        <v>720</v>
      </c>
    </row>
    <row r="24" spans="1:15" s="432" customFormat="1" ht="30" customHeight="1" x14ac:dyDescent="0.2">
      <c r="A24" s="772"/>
      <c r="B24" s="773"/>
      <c r="C24" s="774"/>
      <c r="D24" s="775" t="s">
        <v>453</v>
      </c>
      <c r="E24" s="776" t="s">
        <v>454</v>
      </c>
      <c r="F24" s="777" t="s">
        <v>435</v>
      </c>
      <c r="G24" s="529" t="s">
        <v>47</v>
      </c>
      <c r="H24" s="534">
        <v>346.2</v>
      </c>
      <c r="I24" s="451">
        <v>430.4</v>
      </c>
      <c r="J24" s="534">
        <f t="shared" si="0"/>
        <v>439.00799999999998</v>
      </c>
      <c r="K24" s="524">
        <f t="shared" si="1"/>
        <v>452.17824000000002</v>
      </c>
      <c r="L24" s="771"/>
      <c r="M24" s="778" t="s">
        <v>721</v>
      </c>
      <c r="N24" s="778" t="s">
        <v>722</v>
      </c>
      <c r="O24" s="778" t="s">
        <v>722</v>
      </c>
    </row>
    <row r="25" spans="1:15" s="432" customFormat="1" ht="30" customHeight="1" x14ac:dyDescent="0.2">
      <c r="A25" s="772"/>
      <c r="B25" s="773"/>
      <c r="C25" s="774"/>
      <c r="D25" s="775"/>
      <c r="E25" s="776"/>
      <c r="F25" s="777"/>
      <c r="G25" s="529" t="s">
        <v>24</v>
      </c>
      <c r="H25" s="534">
        <v>5.5</v>
      </c>
      <c r="I25" s="455"/>
      <c r="J25" s="478"/>
      <c r="K25" s="479"/>
      <c r="L25" s="771"/>
      <c r="M25" s="778"/>
      <c r="N25" s="778"/>
      <c r="O25" s="778"/>
    </row>
    <row r="26" spans="1:15" s="432" customFormat="1" ht="56.25" customHeight="1" x14ac:dyDescent="0.2">
      <c r="A26" s="617"/>
      <c r="B26" s="618"/>
      <c r="C26" s="619"/>
      <c r="D26" s="620" t="s">
        <v>455</v>
      </c>
      <c r="E26" s="630" t="s">
        <v>456</v>
      </c>
      <c r="F26" s="621" t="s">
        <v>435</v>
      </c>
      <c r="G26" s="529" t="s">
        <v>47</v>
      </c>
      <c r="H26" s="534">
        <v>395.6</v>
      </c>
      <c r="I26" s="451">
        <v>499.1</v>
      </c>
      <c r="J26" s="534">
        <f t="shared" ref="J26:K34" si="2">SUM(I26*1.02)</f>
        <v>509.08200000000005</v>
      </c>
      <c r="K26" s="524">
        <f t="shared" si="1"/>
        <v>524.35446000000002</v>
      </c>
      <c r="L26" s="771"/>
      <c r="M26" s="660" t="s">
        <v>723</v>
      </c>
      <c r="N26" s="660" t="s">
        <v>457</v>
      </c>
      <c r="O26" s="660" t="s">
        <v>457</v>
      </c>
    </row>
    <row r="27" spans="1:15" s="432" customFormat="1" ht="56.25" customHeight="1" x14ac:dyDescent="0.2">
      <c r="A27" s="617"/>
      <c r="B27" s="618"/>
      <c r="C27" s="619"/>
      <c r="D27" s="620" t="s">
        <v>458</v>
      </c>
      <c r="E27" s="630" t="s">
        <v>459</v>
      </c>
      <c r="F27" s="621" t="s">
        <v>435</v>
      </c>
      <c r="G27" s="529" t="s">
        <v>47</v>
      </c>
      <c r="H27" s="534">
        <v>359.4</v>
      </c>
      <c r="I27" s="451">
        <v>423.7</v>
      </c>
      <c r="J27" s="534">
        <f t="shared" si="2"/>
        <v>432.17399999999998</v>
      </c>
      <c r="K27" s="524">
        <f t="shared" si="1"/>
        <v>445.13921999999997</v>
      </c>
      <c r="L27" s="771"/>
      <c r="M27" s="660" t="s">
        <v>724</v>
      </c>
      <c r="N27" s="660" t="s">
        <v>725</v>
      </c>
      <c r="O27" s="660" t="s">
        <v>725</v>
      </c>
    </row>
    <row r="28" spans="1:15" s="432" customFormat="1" ht="60.75" customHeight="1" x14ac:dyDescent="0.2">
      <c r="A28" s="520"/>
      <c r="B28" s="521"/>
      <c r="C28" s="522"/>
      <c r="D28" s="523" t="s">
        <v>460</v>
      </c>
      <c r="E28" s="630" t="s">
        <v>461</v>
      </c>
      <c r="F28" s="524" t="s">
        <v>435</v>
      </c>
      <c r="G28" s="529" t="s">
        <v>47</v>
      </c>
      <c r="H28" s="534">
        <v>177.1</v>
      </c>
      <c r="I28" s="451">
        <v>172</v>
      </c>
      <c r="J28" s="534"/>
      <c r="K28" s="524"/>
      <c r="L28" s="771"/>
      <c r="M28" s="660" t="s">
        <v>271</v>
      </c>
      <c r="N28" s="660"/>
      <c r="O28" s="660"/>
    </row>
    <row r="29" spans="1:15" s="432" customFormat="1" ht="61.5" customHeight="1" x14ac:dyDescent="0.2">
      <c r="A29" s="520"/>
      <c r="B29" s="521"/>
      <c r="C29" s="450"/>
      <c r="D29" s="523" t="s">
        <v>462</v>
      </c>
      <c r="E29" s="630" t="s">
        <v>404</v>
      </c>
      <c r="F29" s="524" t="s">
        <v>435</v>
      </c>
      <c r="G29" s="529" t="s">
        <v>47</v>
      </c>
      <c r="H29" s="534">
        <v>42.3</v>
      </c>
      <c r="I29" s="451">
        <v>20.100000000000001</v>
      </c>
      <c r="J29" s="534">
        <f t="shared" si="2"/>
        <v>20.502000000000002</v>
      </c>
      <c r="K29" s="524">
        <f t="shared" si="1"/>
        <v>21.117060000000002</v>
      </c>
      <c r="L29" s="771"/>
      <c r="M29" s="660" t="s">
        <v>726</v>
      </c>
      <c r="N29" s="660" t="s">
        <v>727</v>
      </c>
      <c r="O29" s="660" t="s">
        <v>727</v>
      </c>
    </row>
    <row r="30" spans="1:15" s="432" customFormat="1" ht="69.75" customHeight="1" x14ac:dyDescent="0.2">
      <c r="A30" s="520"/>
      <c r="B30" s="521"/>
      <c r="C30" s="522"/>
      <c r="D30" s="523" t="s">
        <v>463</v>
      </c>
      <c r="E30" s="630" t="s">
        <v>386</v>
      </c>
      <c r="F30" s="524" t="s">
        <v>435</v>
      </c>
      <c r="G30" s="529" t="s">
        <v>47</v>
      </c>
      <c r="H30" s="534">
        <v>45.4</v>
      </c>
      <c r="I30" s="451">
        <v>23.9</v>
      </c>
      <c r="J30" s="534">
        <f t="shared" si="2"/>
        <v>24.378</v>
      </c>
      <c r="K30" s="524">
        <f t="shared" si="1"/>
        <v>25.10934</v>
      </c>
      <c r="L30" s="771"/>
      <c r="M30" s="660" t="s">
        <v>728</v>
      </c>
      <c r="N30" s="660" t="s">
        <v>729</v>
      </c>
      <c r="O30" s="660" t="s">
        <v>729</v>
      </c>
    </row>
    <row r="31" spans="1:15" s="432" customFormat="1" ht="57.75" customHeight="1" x14ac:dyDescent="0.2">
      <c r="A31" s="520"/>
      <c r="B31" s="521"/>
      <c r="C31" s="450"/>
      <c r="D31" s="523" t="s">
        <v>464</v>
      </c>
      <c r="E31" s="630" t="s">
        <v>176</v>
      </c>
      <c r="F31" s="524" t="s">
        <v>435</v>
      </c>
      <c r="G31" s="529" t="s">
        <v>47</v>
      </c>
      <c r="H31" s="534">
        <v>68.599999999999994</v>
      </c>
      <c r="I31" s="451">
        <v>77.2</v>
      </c>
      <c r="J31" s="534">
        <f t="shared" si="2"/>
        <v>78.744</v>
      </c>
      <c r="K31" s="524">
        <f t="shared" si="1"/>
        <v>81.106319999999997</v>
      </c>
      <c r="L31" s="771"/>
      <c r="M31" s="660" t="s">
        <v>465</v>
      </c>
      <c r="N31" s="660" t="s">
        <v>465</v>
      </c>
      <c r="O31" s="660" t="s">
        <v>465</v>
      </c>
    </row>
    <row r="32" spans="1:15" s="432" customFormat="1" ht="57.75" customHeight="1" x14ac:dyDescent="0.2">
      <c r="A32" s="520"/>
      <c r="B32" s="521"/>
      <c r="C32" s="450"/>
      <c r="D32" s="523" t="s">
        <v>466</v>
      </c>
      <c r="E32" s="630" t="s">
        <v>176</v>
      </c>
      <c r="F32" s="524" t="s">
        <v>435</v>
      </c>
      <c r="G32" s="529" t="s">
        <v>47</v>
      </c>
      <c r="H32" s="534">
        <v>3.6</v>
      </c>
      <c r="I32" s="452">
        <v>50</v>
      </c>
      <c r="J32" s="534">
        <f t="shared" si="2"/>
        <v>51</v>
      </c>
      <c r="K32" s="524">
        <f t="shared" si="1"/>
        <v>52.53</v>
      </c>
      <c r="L32" s="771"/>
      <c r="M32" s="612"/>
      <c r="N32" s="612"/>
      <c r="O32" s="612"/>
    </row>
    <row r="33" spans="1:18" s="432" customFormat="1" ht="58.5" customHeight="1" x14ac:dyDescent="0.2">
      <c r="A33" s="623"/>
      <c r="B33" s="624"/>
      <c r="C33" s="625"/>
      <c r="D33" s="620" t="s">
        <v>467</v>
      </c>
      <c r="E33" s="630" t="s">
        <v>468</v>
      </c>
      <c r="F33" s="621" t="s">
        <v>435</v>
      </c>
      <c r="G33" s="529" t="s">
        <v>47</v>
      </c>
      <c r="H33" s="750">
        <v>55.1</v>
      </c>
      <c r="I33" s="451">
        <v>81</v>
      </c>
      <c r="J33" s="534">
        <f t="shared" si="2"/>
        <v>82.62</v>
      </c>
      <c r="K33" s="524">
        <f t="shared" si="1"/>
        <v>85.098600000000005</v>
      </c>
      <c r="L33" s="616" t="s">
        <v>469</v>
      </c>
      <c r="M33" s="660" t="s">
        <v>509</v>
      </c>
      <c r="N33" s="660" t="s">
        <v>730</v>
      </c>
      <c r="O33" s="660" t="s">
        <v>470</v>
      </c>
      <c r="P33" s="456"/>
    </row>
    <row r="34" spans="1:18" s="432" customFormat="1" ht="29.25" customHeight="1" x14ac:dyDescent="0.2">
      <c r="A34" s="779"/>
      <c r="B34" s="781"/>
      <c r="C34" s="783"/>
      <c r="D34" s="775" t="s">
        <v>471</v>
      </c>
      <c r="E34" s="785" t="s">
        <v>176</v>
      </c>
      <c r="F34" s="777" t="s">
        <v>435</v>
      </c>
      <c r="G34" s="529" t="s">
        <v>47</v>
      </c>
      <c r="H34" s="750">
        <v>74.599999999999994</v>
      </c>
      <c r="I34" s="451">
        <v>109.3</v>
      </c>
      <c r="J34" s="534">
        <f t="shared" si="2"/>
        <v>111.486</v>
      </c>
      <c r="K34" s="524">
        <f t="shared" si="2"/>
        <v>113.71572</v>
      </c>
      <c r="L34" s="771" t="s">
        <v>472</v>
      </c>
      <c r="M34" s="778" t="s">
        <v>473</v>
      </c>
      <c r="N34" s="778" t="s">
        <v>473</v>
      </c>
      <c r="O34" s="778" t="s">
        <v>473</v>
      </c>
    </row>
    <row r="35" spans="1:18" s="432" customFormat="1" ht="27" customHeight="1" x14ac:dyDescent="0.2">
      <c r="A35" s="780"/>
      <c r="B35" s="782"/>
      <c r="C35" s="783"/>
      <c r="D35" s="784"/>
      <c r="E35" s="786"/>
      <c r="F35" s="787"/>
      <c r="G35" s="529" t="s">
        <v>25</v>
      </c>
      <c r="H35" s="534">
        <v>9.8000000000000007</v>
      </c>
      <c r="I35" s="451"/>
      <c r="J35" s="534"/>
      <c r="K35" s="524"/>
      <c r="L35" s="771"/>
      <c r="M35" s="778"/>
      <c r="N35" s="778"/>
      <c r="O35" s="778"/>
    </row>
    <row r="36" spans="1:18" s="432" customFormat="1" ht="20.100000000000001" customHeight="1" x14ac:dyDescent="0.2">
      <c r="A36" s="520"/>
      <c r="B36" s="521"/>
      <c r="C36" s="788" t="s">
        <v>474</v>
      </c>
      <c r="D36" s="788"/>
      <c r="E36" s="788"/>
      <c r="F36" s="788"/>
      <c r="G36" s="531" t="s">
        <v>26</v>
      </c>
      <c r="H36" s="457">
        <f>SUM(H14:H35)</f>
        <v>5895.5000000000009</v>
      </c>
      <c r="I36" s="457">
        <f>SUM(I14:I35)</f>
        <v>7257.7</v>
      </c>
      <c r="J36" s="457">
        <f>SUM(J14:J35)</f>
        <v>7391.8760000000002</v>
      </c>
      <c r="K36" s="457">
        <f>SUM(K14:K35)</f>
        <v>7612.5174200000001</v>
      </c>
      <c r="L36" s="789"/>
      <c r="M36" s="789"/>
      <c r="N36" s="789"/>
      <c r="O36" s="789"/>
      <c r="R36" s="458"/>
    </row>
    <row r="37" spans="1:18" s="432" customFormat="1" ht="20.100000000000001" customHeight="1" x14ac:dyDescent="0.2">
      <c r="A37" s="520" t="s">
        <v>21</v>
      </c>
      <c r="B37" s="521" t="s">
        <v>21</v>
      </c>
      <c r="C37" s="522" t="s">
        <v>27</v>
      </c>
      <c r="D37" s="790" t="s">
        <v>803</v>
      </c>
      <c r="E37" s="790"/>
      <c r="F37" s="790"/>
      <c r="G37" s="790"/>
      <c r="H37" s="790"/>
      <c r="I37" s="790"/>
      <c r="J37" s="790"/>
      <c r="K37" s="790"/>
      <c r="L37" s="790"/>
      <c r="M37" s="790"/>
      <c r="N37" s="790"/>
      <c r="O37" s="790"/>
      <c r="R37" s="458"/>
    </row>
    <row r="38" spans="1:18" s="432" customFormat="1" ht="21" customHeight="1" x14ac:dyDescent="0.2">
      <c r="A38" s="772"/>
      <c r="B38" s="773"/>
      <c r="C38" s="774"/>
      <c r="D38" s="775" t="s">
        <v>433</v>
      </c>
      <c r="E38" s="791" t="s">
        <v>434</v>
      </c>
      <c r="F38" s="777" t="s">
        <v>435</v>
      </c>
      <c r="G38" s="529" t="s">
        <v>24</v>
      </c>
      <c r="H38" s="526">
        <v>205.3</v>
      </c>
      <c r="I38" s="527">
        <v>247.5</v>
      </c>
      <c r="J38" s="664"/>
      <c r="K38" s="664"/>
      <c r="L38" s="794" t="s">
        <v>475</v>
      </c>
      <c r="M38" s="792">
        <v>14.25</v>
      </c>
      <c r="N38" s="792"/>
      <c r="O38" s="792"/>
      <c r="R38" s="458"/>
    </row>
    <row r="39" spans="1:18" s="432" customFormat="1" ht="21" customHeight="1" x14ac:dyDescent="0.2">
      <c r="A39" s="772"/>
      <c r="B39" s="773"/>
      <c r="C39" s="774"/>
      <c r="D39" s="775"/>
      <c r="E39" s="791"/>
      <c r="F39" s="777"/>
      <c r="G39" s="529" t="s">
        <v>23</v>
      </c>
      <c r="H39" s="526">
        <v>7.9</v>
      </c>
      <c r="I39" s="527">
        <v>16.8</v>
      </c>
      <c r="J39" s="664"/>
      <c r="K39" s="664"/>
      <c r="L39" s="794"/>
      <c r="M39" s="792"/>
      <c r="N39" s="792"/>
      <c r="O39" s="792"/>
      <c r="R39" s="458"/>
    </row>
    <row r="40" spans="1:18" s="432" customFormat="1" ht="21" customHeight="1" x14ac:dyDescent="0.2">
      <c r="A40" s="772"/>
      <c r="B40" s="773"/>
      <c r="C40" s="774"/>
      <c r="D40" s="775"/>
      <c r="E40" s="791"/>
      <c r="F40" s="777"/>
      <c r="G40" s="529" t="s">
        <v>690</v>
      </c>
      <c r="H40" s="639"/>
      <c r="I40" s="640">
        <v>9.4</v>
      </c>
      <c r="J40" s="664"/>
      <c r="K40" s="664"/>
      <c r="L40" s="794"/>
      <c r="M40" s="792"/>
      <c r="N40" s="792"/>
      <c r="O40" s="792"/>
      <c r="R40" s="458"/>
    </row>
    <row r="41" spans="1:18" s="432" customFormat="1" ht="21" customHeight="1" x14ac:dyDescent="0.2">
      <c r="A41" s="772"/>
      <c r="B41" s="773"/>
      <c r="C41" s="774"/>
      <c r="D41" s="775"/>
      <c r="E41" s="791"/>
      <c r="F41" s="777"/>
      <c r="G41" s="460" t="s">
        <v>26</v>
      </c>
      <c r="H41" s="461">
        <f>SUM(H38:H39)</f>
        <v>213.20000000000002</v>
      </c>
      <c r="I41" s="461">
        <f>SUM(I38:I40)</f>
        <v>273.7</v>
      </c>
      <c r="J41" s="461"/>
      <c r="K41" s="461"/>
      <c r="L41" s="794"/>
      <c r="M41" s="792"/>
      <c r="N41" s="792"/>
      <c r="O41" s="792"/>
      <c r="R41" s="458"/>
    </row>
    <row r="42" spans="1:18" s="432" customFormat="1" ht="21" customHeight="1" x14ac:dyDescent="0.2">
      <c r="A42" s="772"/>
      <c r="B42" s="773"/>
      <c r="C42" s="774"/>
      <c r="D42" s="775" t="s">
        <v>437</v>
      </c>
      <c r="E42" s="791">
        <v>190550347</v>
      </c>
      <c r="F42" s="777" t="s">
        <v>435</v>
      </c>
      <c r="G42" s="529" t="s">
        <v>24</v>
      </c>
      <c r="H42" s="526">
        <v>329</v>
      </c>
      <c r="I42" s="527">
        <v>368.9</v>
      </c>
      <c r="J42" s="459">
        <f>SUM(I42*1.02)</f>
        <v>376.27799999999996</v>
      </c>
      <c r="K42" s="459">
        <f>SUM(I42*1.03)</f>
        <v>379.96699999999998</v>
      </c>
      <c r="L42" s="794"/>
      <c r="M42" s="792">
        <v>20.149999999999999</v>
      </c>
      <c r="N42" s="792">
        <v>20.149999999999999</v>
      </c>
      <c r="O42" s="792">
        <v>20.2</v>
      </c>
      <c r="R42" s="458"/>
    </row>
    <row r="43" spans="1:18" s="432" customFormat="1" ht="21" customHeight="1" x14ac:dyDescent="0.2">
      <c r="A43" s="772"/>
      <c r="B43" s="773"/>
      <c r="C43" s="774"/>
      <c r="D43" s="775"/>
      <c r="E43" s="791"/>
      <c r="F43" s="777"/>
      <c r="G43" s="529" t="s">
        <v>23</v>
      </c>
      <c r="H43" s="526">
        <v>33.1</v>
      </c>
      <c r="I43" s="527">
        <v>41.3</v>
      </c>
      <c r="J43" s="459">
        <f>SUM(I43*1.02)</f>
        <v>42.125999999999998</v>
      </c>
      <c r="K43" s="459">
        <f>SUM(I43*1.03)</f>
        <v>42.539000000000001</v>
      </c>
      <c r="L43" s="794"/>
      <c r="M43" s="792"/>
      <c r="N43" s="792"/>
      <c r="O43" s="792"/>
      <c r="R43" s="458"/>
    </row>
    <row r="44" spans="1:18" s="432" customFormat="1" ht="21" customHeight="1" x14ac:dyDescent="0.2">
      <c r="A44" s="772"/>
      <c r="B44" s="773"/>
      <c r="C44" s="774"/>
      <c r="D44" s="775"/>
      <c r="E44" s="791"/>
      <c r="F44" s="777"/>
      <c r="G44" s="529" t="s">
        <v>690</v>
      </c>
      <c r="H44" s="639"/>
      <c r="I44" s="640">
        <v>16.399999999999999</v>
      </c>
      <c r="J44" s="459">
        <f>SUM(I44*1.02)</f>
        <v>16.727999999999998</v>
      </c>
      <c r="K44" s="459">
        <f>SUM(I44*1.03)</f>
        <v>16.891999999999999</v>
      </c>
      <c r="L44" s="794"/>
      <c r="M44" s="792"/>
      <c r="N44" s="792"/>
      <c r="O44" s="792"/>
      <c r="R44" s="458"/>
    </row>
    <row r="45" spans="1:18" s="432" customFormat="1" ht="21" customHeight="1" x14ac:dyDescent="0.2">
      <c r="A45" s="772"/>
      <c r="B45" s="773"/>
      <c r="C45" s="774"/>
      <c r="D45" s="775"/>
      <c r="E45" s="791"/>
      <c r="F45" s="777"/>
      <c r="G45" s="460" t="s">
        <v>26</v>
      </c>
      <c r="H45" s="461">
        <f>SUM(H42:H43)</f>
        <v>362.1</v>
      </c>
      <c r="I45" s="461">
        <f>SUM(I42:I44)</f>
        <v>426.59999999999997</v>
      </c>
      <c r="J45" s="461">
        <f>SUM(J42:J44)</f>
        <v>435.13199999999995</v>
      </c>
      <c r="K45" s="461">
        <f>SUM(K42:K44)</f>
        <v>439.39799999999997</v>
      </c>
      <c r="L45" s="794"/>
      <c r="M45" s="792"/>
      <c r="N45" s="792"/>
      <c r="O45" s="792"/>
      <c r="R45" s="458"/>
    </row>
    <row r="46" spans="1:18" s="432" customFormat="1" ht="21" customHeight="1" x14ac:dyDescent="0.2">
      <c r="A46" s="772"/>
      <c r="B46" s="773"/>
      <c r="C46" s="774"/>
      <c r="D46" s="775" t="s">
        <v>439</v>
      </c>
      <c r="E46" s="791">
        <v>190550151</v>
      </c>
      <c r="F46" s="777" t="s">
        <v>435</v>
      </c>
      <c r="G46" s="529" t="s">
        <v>24</v>
      </c>
      <c r="H46" s="526">
        <v>381.6</v>
      </c>
      <c r="I46" s="527">
        <v>416.9</v>
      </c>
      <c r="J46" s="459">
        <f>SUM(I46*1.02)</f>
        <v>425.238</v>
      </c>
      <c r="K46" s="459">
        <f>SUM(I46*1.03)</f>
        <v>429.40699999999998</v>
      </c>
      <c r="L46" s="794"/>
      <c r="M46" s="792">
        <v>25</v>
      </c>
      <c r="N46" s="792">
        <v>25</v>
      </c>
      <c r="O46" s="792">
        <v>25</v>
      </c>
      <c r="R46" s="458"/>
    </row>
    <row r="47" spans="1:18" s="432" customFormat="1" ht="21" customHeight="1" x14ac:dyDescent="0.2">
      <c r="A47" s="772"/>
      <c r="B47" s="773"/>
      <c r="C47" s="774"/>
      <c r="D47" s="775"/>
      <c r="E47" s="791"/>
      <c r="F47" s="777"/>
      <c r="G47" s="529" t="s">
        <v>23</v>
      </c>
      <c r="H47" s="526">
        <v>43.2</v>
      </c>
      <c r="I47" s="527">
        <v>76.5</v>
      </c>
      <c r="J47" s="459">
        <f>SUM(I47*1.02)</f>
        <v>78.03</v>
      </c>
      <c r="K47" s="459">
        <f>SUM(I47*1.03)</f>
        <v>78.795000000000002</v>
      </c>
      <c r="L47" s="794"/>
      <c r="M47" s="792"/>
      <c r="N47" s="792"/>
      <c r="O47" s="792"/>
      <c r="R47" s="458"/>
    </row>
    <row r="48" spans="1:18" s="432" customFormat="1" ht="21" customHeight="1" x14ac:dyDescent="0.2">
      <c r="A48" s="772"/>
      <c r="B48" s="773"/>
      <c r="C48" s="774"/>
      <c r="D48" s="775"/>
      <c r="E48" s="791"/>
      <c r="F48" s="777"/>
      <c r="G48" s="529" t="s">
        <v>690</v>
      </c>
      <c r="H48" s="639"/>
      <c r="I48" s="640">
        <v>24.9</v>
      </c>
      <c r="J48" s="459">
        <f>SUM(I48*1.02)</f>
        <v>25.398</v>
      </c>
      <c r="K48" s="459">
        <f>SUM(I48*1.03)</f>
        <v>25.646999999999998</v>
      </c>
      <c r="L48" s="794"/>
      <c r="M48" s="792"/>
      <c r="N48" s="792"/>
      <c r="O48" s="792"/>
      <c r="R48" s="458"/>
    </row>
    <row r="49" spans="1:18" s="432" customFormat="1" ht="21" customHeight="1" x14ac:dyDescent="0.2">
      <c r="A49" s="772"/>
      <c r="B49" s="773"/>
      <c r="C49" s="774"/>
      <c r="D49" s="775"/>
      <c r="E49" s="791"/>
      <c r="F49" s="777"/>
      <c r="G49" s="460" t="s">
        <v>26</v>
      </c>
      <c r="H49" s="461">
        <f>SUM(H46:H47)</f>
        <v>424.8</v>
      </c>
      <c r="I49" s="461">
        <f>SUM(I46:I48)</f>
        <v>518.29999999999995</v>
      </c>
      <c r="J49" s="461">
        <f>SUM(J46:J48)</f>
        <v>528.66600000000005</v>
      </c>
      <c r="K49" s="461">
        <f>SUM(K46:K48)</f>
        <v>533.84900000000005</v>
      </c>
      <c r="L49" s="794"/>
      <c r="M49" s="792"/>
      <c r="N49" s="792"/>
      <c r="O49" s="792"/>
      <c r="R49" s="458"/>
    </row>
    <row r="50" spans="1:18" s="432" customFormat="1" ht="21" customHeight="1" x14ac:dyDescent="0.2">
      <c r="A50" s="772"/>
      <c r="B50" s="773"/>
      <c r="C50" s="774"/>
      <c r="D50" s="775" t="s">
        <v>476</v>
      </c>
      <c r="E50" s="791">
        <v>290549940</v>
      </c>
      <c r="F50" s="777" t="s">
        <v>435</v>
      </c>
      <c r="G50" s="529" t="s">
        <v>24</v>
      </c>
      <c r="H50" s="526">
        <v>346.1</v>
      </c>
      <c r="I50" s="462">
        <v>382.1</v>
      </c>
      <c r="J50" s="459">
        <f>SUM(I50*1.02)</f>
        <v>389.74200000000002</v>
      </c>
      <c r="K50" s="459">
        <f>SUM(I50*1.03)</f>
        <v>393.56300000000005</v>
      </c>
      <c r="L50" s="794"/>
      <c r="M50" s="792">
        <v>21</v>
      </c>
      <c r="N50" s="792">
        <v>21</v>
      </c>
      <c r="O50" s="792">
        <v>21</v>
      </c>
      <c r="P50" s="456"/>
      <c r="R50" s="458"/>
    </row>
    <row r="51" spans="1:18" s="432" customFormat="1" ht="21" customHeight="1" x14ac:dyDescent="0.2">
      <c r="A51" s="772"/>
      <c r="B51" s="773"/>
      <c r="C51" s="774"/>
      <c r="D51" s="775"/>
      <c r="E51" s="791"/>
      <c r="F51" s="777"/>
      <c r="G51" s="529" t="s">
        <v>23</v>
      </c>
      <c r="H51" s="526">
        <v>31.9</v>
      </c>
      <c r="I51" s="527">
        <v>38.9</v>
      </c>
      <c r="J51" s="459">
        <f>SUM(I51*1.02)</f>
        <v>39.677999999999997</v>
      </c>
      <c r="K51" s="459">
        <f>SUM(I51*1.03)</f>
        <v>40.067</v>
      </c>
      <c r="L51" s="794"/>
      <c r="M51" s="792"/>
      <c r="N51" s="792"/>
      <c r="O51" s="792"/>
      <c r="R51" s="458"/>
    </row>
    <row r="52" spans="1:18" s="432" customFormat="1" ht="21" customHeight="1" x14ac:dyDescent="0.2">
      <c r="A52" s="772"/>
      <c r="B52" s="773"/>
      <c r="C52" s="774"/>
      <c r="D52" s="775"/>
      <c r="E52" s="791"/>
      <c r="F52" s="777"/>
      <c r="G52" s="529" t="s">
        <v>47</v>
      </c>
      <c r="H52" s="633"/>
      <c r="I52" s="641">
        <v>35.9</v>
      </c>
      <c r="J52" s="459">
        <f>SUM(I52*1.02)</f>
        <v>36.618000000000002</v>
      </c>
      <c r="K52" s="459">
        <f>SUM(I52*1.03)</f>
        <v>36.976999999999997</v>
      </c>
      <c r="L52" s="794"/>
      <c r="M52" s="792"/>
      <c r="N52" s="792"/>
      <c r="O52" s="792"/>
      <c r="R52" s="458"/>
    </row>
    <row r="53" spans="1:18" s="432" customFormat="1" ht="21" customHeight="1" x14ac:dyDescent="0.2">
      <c r="A53" s="772"/>
      <c r="B53" s="773"/>
      <c r="C53" s="774"/>
      <c r="D53" s="775"/>
      <c r="E53" s="791"/>
      <c r="F53" s="777"/>
      <c r="G53" s="460" t="s">
        <v>26</v>
      </c>
      <c r="H53" s="461">
        <f>SUM(H50:H51)</f>
        <v>378</v>
      </c>
      <c r="I53" s="461">
        <f>SUM(I50:I52)</f>
        <v>456.9</v>
      </c>
      <c r="J53" s="461">
        <f>SUM(J50:J52)</f>
        <v>466.03800000000001</v>
      </c>
      <c r="K53" s="461">
        <f>SUM(K50:K52)</f>
        <v>470.60700000000003</v>
      </c>
      <c r="L53" s="794"/>
      <c r="M53" s="792"/>
      <c r="N53" s="792"/>
      <c r="O53" s="792"/>
      <c r="R53" s="458"/>
    </row>
    <row r="54" spans="1:18" s="432" customFormat="1" ht="21" customHeight="1" x14ac:dyDescent="0.2">
      <c r="A54" s="772"/>
      <c r="B54" s="773"/>
      <c r="C54" s="774"/>
      <c r="D54" s="775" t="s">
        <v>443</v>
      </c>
      <c r="E54" s="791">
        <v>290565040</v>
      </c>
      <c r="F54" s="777" t="s">
        <v>435</v>
      </c>
      <c r="G54" s="529" t="s">
        <v>24</v>
      </c>
      <c r="H54" s="526">
        <v>223.4</v>
      </c>
      <c r="I54" s="527">
        <v>276.2</v>
      </c>
      <c r="J54" s="459">
        <f>SUM(I54*1.02)</f>
        <v>281.72399999999999</v>
      </c>
      <c r="K54" s="459">
        <f>SUM(I54*1.03)</f>
        <v>284.48599999999999</v>
      </c>
      <c r="L54" s="794"/>
      <c r="M54" s="753">
        <v>21.25</v>
      </c>
      <c r="N54" s="793">
        <v>21.25</v>
      </c>
      <c r="O54" s="793">
        <v>21.25</v>
      </c>
      <c r="R54" s="458"/>
    </row>
    <row r="55" spans="1:18" s="432" customFormat="1" ht="21" customHeight="1" x14ac:dyDescent="0.2">
      <c r="A55" s="772"/>
      <c r="B55" s="773"/>
      <c r="C55" s="774"/>
      <c r="D55" s="775"/>
      <c r="E55" s="791"/>
      <c r="F55" s="777"/>
      <c r="G55" s="529" t="s">
        <v>23</v>
      </c>
      <c r="H55" s="526">
        <v>17.8</v>
      </c>
      <c r="I55" s="527">
        <v>42.9</v>
      </c>
      <c r="J55" s="459">
        <f>SUM(I55*1.02)</f>
        <v>43.758000000000003</v>
      </c>
      <c r="K55" s="459">
        <f>SUM(I55*1.03)</f>
        <v>44.186999999999998</v>
      </c>
      <c r="L55" s="794"/>
      <c r="M55" s="754"/>
      <c r="N55" s="793"/>
      <c r="O55" s="793"/>
      <c r="R55" s="458"/>
    </row>
    <row r="56" spans="1:18" s="432" customFormat="1" ht="21" customHeight="1" x14ac:dyDescent="0.2">
      <c r="A56" s="772"/>
      <c r="B56" s="773"/>
      <c r="C56" s="774"/>
      <c r="D56" s="775"/>
      <c r="E56" s="791"/>
      <c r="F56" s="777"/>
      <c r="G56" s="529" t="s">
        <v>47</v>
      </c>
      <c r="H56" s="636"/>
      <c r="I56" s="637">
        <v>2.1</v>
      </c>
      <c r="J56" s="459">
        <f>SUM(I56*1.02)</f>
        <v>2.1420000000000003</v>
      </c>
      <c r="K56" s="459">
        <f>SUM(I56*1.03)</f>
        <v>2.1630000000000003</v>
      </c>
      <c r="L56" s="794"/>
      <c r="M56" s="754"/>
      <c r="N56" s="793"/>
      <c r="O56" s="793"/>
      <c r="R56" s="458"/>
    </row>
    <row r="57" spans="1:18" s="432" customFormat="1" ht="21" customHeight="1" x14ac:dyDescent="0.2">
      <c r="A57" s="772"/>
      <c r="B57" s="773"/>
      <c r="C57" s="774"/>
      <c r="D57" s="775"/>
      <c r="E57" s="791"/>
      <c r="F57" s="777"/>
      <c r="G57" s="460" t="s">
        <v>26</v>
      </c>
      <c r="H57" s="461">
        <f>SUM(H54:H55)</f>
        <v>241.20000000000002</v>
      </c>
      <c r="I57" s="461">
        <f>SUM(I54:I56)</f>
        <v>321.2</v>
      </c>
      <c r="J57" s="461">
        <f t="shared" ref="J57:K57" si="3">SUM(J54:J56)</f>
        <v>327.62399999999997</v>
      </c>
      <c r="K57" s="461">
        <f t="shared" si="3"/>
        <v>330.83600000000001</v>
      </c>
      <c r="L57" s="794"/>
      <c r="M57" s="755"/>
      <c r="N57" s="793"/>
      <c r="O57" s="793"/>
      <c r="R57" s="458"/>
    </row>
    <row r="58" spans="1:18" s="432" customFormat="1" ht="21" customHeight="1" x14ac:dyDescent="0.2">
      <c r="A58" s="772"/>
      <c r="B58" s="773"/>
      <c r="C58" s="774"/>
      <c r="D58" s="775" t="s">
        <v>445</v>
      </c>
      <c r="E58" s="791">
        <v>190565235</v>
      </c>
      <c r="F58" s="777" t="s">
        <v>435</v>
      </c>
      <c r="G58" s="529" t="s">
        <v>24</v>
      </c>
      <c r="H58" s="526">
        <v>244.8</v>
      </c>
      <c r="I58" s="527">
        <v>292.3</v>
      </c>
      <c r="J58" s="459">
        <f>SUM(I58*1.02)</f>
        <v>298.14600000000002</v>
      </c>
      <c r="K58" s="459">
        <f>SUM(I58*1.03)</f>
        <v>301.06900000000002</v>
      </c>
      <c r="L58" s="794"/>
      <c r="M58" s="793">
        <v>20.75</v>
      </c>
      <c r="N58" s="793">
        <v>20.75</v>
      </c>
      <c r="O58" s="793">
        <v>20.75</v>
      </c>
      <c r="R58" s="458"/>
    </row>
    <row r="59" spans="1:18" s="432" customFormat="1" ht="21" customHeight="1" x14ac:dyDescent="0.2">
      <c r="A59" s="772"/>
      <c r="B59" s="773"/>
      <c r="C59" s="774"/>
      <c r="D59" s="775"/>
      <c r="E59" s="791"/>
      <c r="F59" s="777"/>
      <c r="G59" s="529" t="s">
        <v>23</v>
      </c>
      <c r="H59" s="526">
        <v>14.5</v>
      </c>
      <c r="I59" s="527">
        <v>28.8</v>
      </c>
      <c r="J59" s="459">
        <f>SUM(I59*1.02)</f>
        <v>29.376000000000001</v>
      </c>
      <c r="K59" s="459">
        <f>SUM(I59*1.03)</f>
        <v>29.664000000000001</v>
      </c>
      <c r="L59" s="794"/>
      <c r="M59" s="793"/>
      <c r="N59" s="793"/>
      <c r="O59" s="793"/>
      <c r="R59" s="458"/>
    </row>
    <row r="60" spans="1:18" s="432" customFormat="1" ht="21" customHeight="1" x14ac:dyDescent="0.2">
      <c r="A60" s="772"/>
      <c r="B60" s="773"/>
      <c r="C60" s="774"/>
      <c r="D60" s="775"/>
      <c r="E60" s="791"/>
      <c r="F60" s="777"/>
      <c r="G60" s="460" t="s">
        <v>26</v>
      </c>
      <c r="H60" s="461">
        <f>SUM(H58:H59)</f>
        <v>259.3</v>
      </c>
      <c r="I60" s="461">
        <f>SUM(I58:I59)</f>
        <v>321.10000000000002</v>
      </c>
      <c r="J60" s="461">
        <f>SUM(J58:J59)</f>
        <v>327.52199999999999</v>
      </c>
      <c r="K60" s="461">
        <f>SUM(K58:K59)</f>
        <v>330.733</v>
      </c>
      <c r="L60" s="794"/>
      <c r="M60" s="793"/>
      <c r="N60" s="793"/>
      <c r="O60" s="793"/>
      <c r="R60" s="458"/>
    </row>
    <row r="61" spans="1:18" s="432" customFormat="1" ht="21" customHeight="1" x14ac:dyDescent="0.2">
      <c r="A61" s="772"/>
      <c r="B61" s="773"/>
      <c r="C61" s="774"/>
      <c r="D61" s="775" t="s">
        <v>447</v>
      </c>
      <c r="E61" s="791">
        <v>190565573</v>
      </c>
      <c r="F61" s="777" t="s">
        <v>435</v>
      </c>
      <c r="G61" s="529" t="s">
        <v>24</v>
      </c>
      <c r="H61" s="526">
        <v>228.05852100000001</v>
      </c>
      <c r="I61" s="527">
        <v>253.5</v>
      </c>
      <c r="J61" s="459">
        <f>SUM(I61*1.02)</f>
        <v>258.57</v>
      </c>
      <c r="K61" s="459">
        <f>SUM(I61*1.03)</f>
        <v>261.10500000000002</v>
      </c>
      <c r="L61" s="794"/>
      <c r="M61" s="792">
        <v>26</v>
      </c>
      <c r="N61" s="792">
        <v>26</v>
      </c>
      <c r="O61" s="792">
        <v>26</v>
      </c>
      <c r="R61" s="458"/>
    </row>
    <row r="62" spans="1:18" s="432" customFormat="1" ht="21" customHeight="1" x14ac:dyDescent="0.2">
      <c r="A62" s="772"/>
      <c r="B62" s="773"/>
      <c r="C62" s="774"/>
      <c r="D62" s="775"/>
      <c r="E62" s="791"/>
      <c r="F62" s="777"/>
      <c r="G62" s="529" t="s">
        <v>23</v>
      </c>
      <c r="H62" s="526">
        <v>16.3</v>
      </c>
      <c r="I62" s="527">
        <v>29</v>
      </c>
      <c r="J62" s="459">
        <f>SUM(I62*1.02)</f>
        <v>29.580000000000002</v>
      </c>
      <c r="K62" s="459">
        <f>SUM(I62*1.03)</f>
        <v>29.87</v>
      </c>
      <c r="L62" s="794"/>
      <c r="M62" s="792"/>
      <c r="N62" s="792"/>
      <c r="O62" s="792"/>
      <c r="R62" s="458"/>
    </row>
    <row r="63" spans="1:18" s="432" customFormat="1" ht="21" customHeight="1" x14ac:dyDescent="0.2">
      <c r="A63" s="772"/>
      <c r="B63" s="773"/>
      <c r="C63" s="774"/>
      <c r="D63" s="775"/>
      <c r="E63" s="791"/>
      <c r="F63" s="777"/>
      <c r="G63" s="529" t="s">
        <v>47</v>
      </c>
      <c r="H63" s="636"/>
      <c r="I63" s="637">
        <v>2.1</v>
      </c>
      <c r="J63" s="459">
        <f>SUM(I63*1.02)</f>
        <v>2.1420000000000003</v>
      </c>
      <c r="K63" s="459">
        <f>SUM(I63*1.03)</f>
        <v>2.1630000000000003</v>
      </c>
      <c r="L63" s="794"/>
      <c r="M63" s="792"/>
      <c r="N63" s="792"/>
      <c r="O63" s="792"/>
      <c r="R63" s="458"/>
    </row>
    <row r="64" spans="1:18" s="432" customFormat="1" ht="21" customHeight="1" x14ac:dyDescent="0.2">
      <c r="A64" s="772"/>
      <c r="B64" s="773"/>
      <c r="C64" s="774"/>
      <c r="D64" s="775"/>
      <c r="E64" s="791"/>
      <c r="F64" s="777"/>
      <c r="G64" s="460" t="s">
        <v>26</v>
      </c>
      <c r="H64" s="461">
        <f>SUM(H61:H62)</f>
        <v>244.35852100000002</v>
      </c>
      <c r="I64" s="461">
        <f>SUM(I61:I63)</f>
        <v>284.60000000000002</v>
      </c>
      <c r="J64" s="461">
        <f>SUM(J61:J63)</f>
        <v>290.29199999999997</v>
      </c>
      <c r="K64" s="461">
        <f>SUM(K61:K63)</f>
        <v>293.13800000000003</v>
      </c>
      <c r="L64" s="794"/>
      <c r="M64" s="792"/>
      <c r="N64" s="792"/>
      <c r="O64" s="792"/>
      <c r="R64" s="458"/>
    </row>
    <row r="65" spans="1:18" s="432" customFormat="1" ht="21" customHeight="1" x14ac:dyDescent="0.2">
      <c r="A65" s="772"/>
      <c r="B65" s="773"/>
      <c r="C65" s="774"/>
      <c r="D65" s="775" t="s">
        <v>477</v>
      </c>
      <c r="E65" s="791">
        <v>190565388</v>
      </c>
      <c r="F65" s="777" t="s">
        <v>435</v>
      </c>
      <c r="G65" s="529" t="s">
        <v>24</v>
      </c>
      <c r="H65" s="526">
        <v>223.8</v>
      </c>
      <c r="I65" s="527">
        <v>258.8</v>
      </c>
      <c r="J65" s="459">
        <v>544</v>
      </c>
      <c r="K65" s="459">
        <f>SUM(J65*1.03)</f>
        <v>560.32000000000005</v>
      </c>
      <c r="L65" s="794"/>
      <c r="M65" s="793">
        <v>22.75</v>
      </c>
      <c r="N65" s="793">
        <v>67.95</v>
      </c>
      <c r="O65" s="793">
        <v>67.95</v>
      </c>
      <c r="R65" s="458"/>
    </row>
    <row r="66" spans="1:18" s="432" customFormat="1" ht="21" customHeight="1" x14ac:dyDescent="0.2">
      <c r="A66" s="772"/>
      <c r="B66" s="773"/>
      <c r="C66" s="774"/>
      <c r="D66" s="775"/>
      <c r="E66" s="791"/>
      <c r="F66" s="777"/>
      <c r="G66" s="529" t="s">
        <v>23</v>
      </c>
      <c r="H66" s="526">
        <v>9.5</v>
      </c>
      <c r="I66" s="527">
        <v>10.7</v>
      </c>
      <c r="J66" s="459">
        <f>SUM(I66*1.02)</f>
        <v>10.914</v>
      </c>
      <c r="K66" s="459">
        <f>SUM(I66*1.03)</f>
        <v>11.020999999999999</v>
      </c>
      <c r="L66" s="794"/>
      <c r="M66" s="793"/>
      <c r="N66" s="793"/>
      <c r="O66" s="793"/>
      <c r="R66" s="458"/>
    </row>
    <row r="67" spans="1:18" s="432" customFormat="1" ht="21" customHeight="1" x14ac:dyDescent="0.2">
      <c r="A67" s="772"/>
      <c r="B67" s="773"/>
      <c r="C67" s="774"/>
      <c r="D67" s="775"/>
      <c r="E67" s="791"/>
      <c r="F67" s="777"/>
      <c r="G67" s="730" t="s">
        <v>47</v>
      </c>
      <c r="H67" s="728"/>
      <c r="I67" s="729"/>
      <c r="J67" s="459">
        <v>152.6</v>
      </c>
      <c r="K67" s="459">
        <v>157</v>
      </c>
      <c r="L67" s="794"/>
      <c r="M67" s="793"/>
      <c r="N67" s="793"/>
      <c r="O67" s="793"/>
      <c r="R67" s="458"/>
    </row>
    <row r="68" spans="1:18" s="432" customFormat="1" ht="21" customHeight="1" x14ac:dyDescent="0.2">
      <c r="A68" s="772"/>
      <c r="B68" s="773"/>
      <c r="C68" s="774"/>
      <c r="D68" s="775"/>
      <c r="E68" s="791"/>
      <c r="F68" s="777"/>
      <c r="G68" s="460" t="s">
        <v>26</v>
      </c>
      <c r="H68" s="461">
        <f>SUM(H65:H66)</f>
        <v>233.3</v>
      </c>
      <c r="I68" s="461">
        <f>SUM(I65:I66)</f>
        <v>269.5</v>
      </c>
      <c r="J68" s="461">
        <f>SUM(J65:J67)</f>
        <v>707.51400000000001</v>
      </c>
      <c r="K68" s="461">
        <f>SUM(K65:K67)</f>
        <v>728.34100000000001</v>
      </c>
      <c r="L68" s="794"/>
      <c r="M68" s="793"/>
      <c r="N68" s="793"/>
      <c r="O68" s="793"/>
      <c r="R68" s="458"/>
    </row>
    <row r="69" spans="1:18" s="432" customFormat="1" ht="21" customHeight="1" x14ac:dyDescent="0.2">
      <c r="A69" s="772"/>
      <c r="B69" s="773"/>
      <c r="C69" s="774"/>
      <c r="D69" s="775" t="s">
        <v>478</v>
      </c>
      <c r="E69" s="791">
        <v>190565192</v>
      </c>
      <c r="F69" s="777" t="s">
        <v>435</v>
      </c>
      <c r="G69" s="529" t="s">
        <v>24</v>
      </c>
      <c r="H69" s="526">
        <v>500</v>
      </c>
      <c r="I69" s="527">
        <v>609.9</v>
      </c>
      <c r="J69" s="459">
        <f>SUM(I69*1.02)</f>
        <v>622.09799999999996</v>
      </c>
      <c r="K69" s="459">
        <f>SUM(I69*1.03)</f>
        <v>628.197</v>
      </c>
      <c r="L69" s="794"/>
      <c r="M69" s="792">
        <v>74</v>
      </c>
      <c r="N69" s="792">
        <v>74</v>
      </c>
      <c r="O69" s="792">
        <v>74</v>
      </c>
      <c r="P69" s="456"/>
      <c r="R69" s="458"/>
    </row>
    <row r="70" spans="1:18" s="432" customFormat="1" ht="21" customHeight="1" x14ac:dyDescent="0.2">
      <c r="A70" s="772"/>
      <c r="B70" s="773"/>
      <c r="C70" s="774"/>
      <c r="D70" s="775"/>
      <c r="E70" s="791"/>
      <c r="F70" s="777"/>
      <c r="G70" s="529" t="s">
        <v>47</v>
      </c>
      <c r="H70" s="526">
        <v>28.8</v>
      </c>
      <c r="I70" s="462">
        <v>39.799999999999997</v>
      </c>
      <c r="J70" s="459">
        <f t="shared" ref="J70:K70" si="4">SUM(I70*1.02)</f>
        <v>40.595999999999997</v>
      </c>
      <c r="K70" s="459">
        <f t="shared" si="4"/>
        <v>41.407919999999997</v>
      </c>
      <c r="L70" s="794"/>
      <c r="M70" s="792"/>
      <c r="N70" s="792"/>
      <c r="O70" s="792"/>
      <c r="R70" s="458"/>
    </row>
    <row r="71" spans="1:18" s="432" customFormat="1" ht="21" customHeight="1" x14ac:dyDescent="0.2">
      <c r="A71" s="772"/>
      <c r="B71" s="773"/>
      <c r="C71" s="774"/>
      <c r="D71" s="775"/>
      <c r="E71" s="791"/>
      <c r="F71" s="777"/>
      <c r="G71" s="529" t="s">
        <v>23</v>
      </c>
      <c r="H71" s="526">
        <v>26.1</v>
      </c>
      <c r="I71" s="527">
        <v>41.5</v>
      </c>
      <c r="J71" s="459">
        <f>SUM(I71*1.02)</f>
        <v>42.33</v>
      </c>
      <c r="K71" s="459">
        <f>SUM(I71*1.03)</f>
        <v>42.745000000000005</v>
      </c>
      <c r="L71" s="794"/>
      <c r="M71" s="792"/>
      <c r="N71" s="792"/>
      <c r="O71" s="792"/>
      <c r="R71" s="458"/>
    </row>
    <row r="72" spans="1:18" s="432" customFormat="1" ht="21" customHeight="1" x14ac:dyDescent="0.2">
      <c r="A72" s="772"/>
      <c r="B72" s="773"/>
      <c r="C72" s="774"/>
      <c r="D72" s="775"/>
      <c r="E72" s="791"/>
      <c r="F72" s="777"/>
      <c r="G72" s="460" t="s">
        <v>26</v>
      </c>
      <c r="H72" s="461">
        <f>SUM(H69:H71)</f>
        <v>554.9</v>
      </c>
      <c r="I72" s="461">
        <f>SUM(I69:I71)</f>
        <v>691.19999999999993</v>
      </c>
      <c r="J72" s="461">
        <f>SUM(J69:J71)</f>
        <v>705.024</v>
      </c>
      <c r="K72" s="461">
        <f>SUM(K69:K71)</f>
        <v>712.34992</v>
      </c>
      <c r="L72" s="794"/>
      <c r="M72" s="792"/>
      <c r="N72" s="792"/>
      <c r="O72" s="792"/>
      <c r="R72" s="458"/>
    </row>
    <row r="73" spans="1:18" s="432" customFormat="1" ht="21" customHeight="1" x14ac:dyDescent="0.2">
      <c r="A73" s="772"/>
      <c r="B73" s="773"/>
      <c r="C73" s="774"/>
      <c r="D73" s="775" t="s">
        <v>453</v>
      </c>
      <c r="E73" s="791">
        <v>190563412</v>
      </c>
      <c r="F73" s="777" t="s">
        <v>435</v>
      </c>
      <c r="G73" s="529" t="s">
        <v>24</v>
      </c>
      <c r="H73" s="526">
        <v>173.9</v>
      </c>
      <c r="I73" s="527">
        <v>189.3</v>
      </c>
      <c r="J73" s="459">
        <f>SUM(I73*1.02)</f>
        <v>193.08600000000001</v>
      </c>
      <c r="K73" s="459">
        <f>SUM(I73*1.03)</f>
        <v>194.97900000000001</v>
      </c>
      <c r="L73" s="794"/>
      <c r="M73" s="792">
        <v>18.5</v>
      </c>
      <c r="N73" s="792">
        <v>18.5</v>
      </c>
      <c r="O73" s="792">
        <v>18.5</v>
      </c>
      <c r="R73" s="458"/>
    </row>
    <row r="74" spans="1:18" s="432" customFormat="1" ht="21" customHeight="1" x14ac:dyDescent="0.2">
      <c r="A74" s="772"/>
      <c r="B74" s="773"/>
      <c r="C74" s="774"/>
      <c r="D74" s="775"/>
      <c r="E74" s="791"/>
      <c r="F74" s="777"/>
      <c r="G74" s="529" t="s">
        <v>23</v>
      </c>
      <c r="H74" s="526">
        <v>5.6</v>
      </c>
      <c r="I74" s="527">
        <v>11.7</v>
      </c>
      <c r="J74" s="459">
        <f>SUM(I74*1.02)</f>
        <v>11.933999999999999</v>
      </c>
      <c r="K74" s="459">
        <f>SUM(I74*1.03)</f>
        <v>12.051</v>
      </c>
      <c r="L74" s="794"/>
      <c r="M74" s="792"/>
      <c r="N74" s="792"/>
      <c r="O74" s="792"/>
      <c r="R74" s="458"/>
    </row>
    <row r="75" spans="1:18" s="432" customFormat="1" ht="21" customHeight="1" x14ac:dyDescent="0.2">
      <c r="A75" s="772"/>
      <c r="B75" s="773"/>
      <c r="C75" s="774"/>
      <c r="D75" s="775"/>
      <c r="E75" s="791"/>
      <c r="F75" s="777"/>
      <c r="G75" s="529" t="s">
        <v>47</v>
      </c>
      <c r="H75" s="636"/>
      <c r="I75" s="637">
        <v>2.1</v>
      </c>
      <c r="J75" s="459">
        <f>SUM(I75*1.02)</f>
        <v>2.1420000000000003</v>
      </c>
      <c r="K75" s="459">
        <f>SUM(J75*1.02)</f>
        <v>2.1848400000000003</v>
      </c>
      <c r="L75" s="794"/>
      <c r="M75" s="792"/>
      <c r="N75" s="792"/>
      <c r="O75" s="792"/>
      <c r="R75" s="458"/>
    </row>
    <row r="76" spans="1:18" s="432" customFormat="1" ht="21" customHeight="1" x14ac:dyDescent="0.2">
      <c r="A76" s="772"/>
      <c r="B76" s="773"/>
      <c r="C76" s="774"/>
      <c r="D76" s="775"/>
      <c r="E76" s="791"/>
      <c r="F76" s="777"/>
      <c r="G76" s="460" t="s">
        <v>26</v>
      </c>
      <c r="H76" s="461">
        <f>SUM(H73:H74)</f>
        <v>179.5</v>
      </c>
      <c r="I76" s="461">
        <f>SUM(I73:I75)</f>
        <v>203.1</v>
      </c>
      <c r="J76" s="461">
        <f>SUM(J73:J75)</f>
        <v>207.16200000000001</v>
      </c>
      <c r="K76" s="461">
        <f>SUM(K73:K75)</f>
        <v>209.21484000000001</v>
      </c>
      <c r="L76" s="794"/>
      <c r="M76" s="792"/>
      <c r="N76" s="792"/>
      <c r="O76" s="792"/>
      <c r="R76" s="458"/>
    </row>
    <row r="77" spans="1:18" s="432" customFormat="1" ht="21" customHeight="1" x14ac:dyDescent="0.2">
      <c r="A77" s="772"/>
      <c r="B77" s="773"/>
      <c r="C77" s="774"/>
      <c r="D77" s="775" t="s">
        <v>479</v>
      </c>
      <c r="E77" s="791">
        <v>190563565</v>
      </c>
      <c r="F77" s="777" t="s">
        <v>435</v>
      </c>
      <c r="G77" s="529" t="s">
        <v>24</v>
      </c>
      <c r="H77" s="526">
        <v>174.3</v>
      </c>
      <c r="I77" s="527">
        <v>190</v>
      </c>
      <c r="J77" s="459">
        <f>SUM(I77*1.02)</f>
        <v>193.8</v>
      </c>
      <c r="K77" s="459">
        <f>SUM(I77*1.03)</f>
        <v>195.70000000000002</v>
      </c>
      <c r="L77" s="794"/>
      <c r="M77" s="792">
        <v>18.5</v>
      </c>
      <c r="N77" s="792">
        <v>18.5</v>
      </c>
      <c r="O77" s="792">
        <v>18.5</v>
      </c>
      <c r="R77" s="458"/>
    </row>
    <row r="78" spans="1:18" s="432" customFormat="1" ht="21" customHeight="1" x14ac:dyDescent="0.2">
      <c r="A78" s="772"/>
      <c r="B78" s="773"/>
      <c r="C78" s="774"/>
      <c r="D78" s="775"/>
      <c r="E78" s="791"/>
      <c r="F78" s="777"/>
      <c r="G78" s="529" t="s">
        <v>23</v>
      </c>
      <c r="H78" s="526">
        <v>6</v>
      </c>
      <c r="I78" s="527">
        <v>14.3</v>
      </c>
      <c r="J78" s="459">
        <f>SUM(I78*1.02)</f>
        <v>14.586</v>
      </c>
      <c r="K78" s="459">
        <f>SUM(I78*1.03)</f>
        <v>14.729000000000001</v>
      </c>
      <c r="L78" s="794"/>
      <c r="M78" s="792"/>
      <c r="N78" s="792"/>
      <c r="O78" s="792"/>
      <c r="R78" s="458"/>
    </row>
    <row r="79" spans="1:18" s="432" customFormat="1" ht="21" customHeight="1" x14ac:dyDescent="0.2">
      <c r="A79" s="772"/>
      <c r="B79" s="773"/>
      <c r="C79" s="774"/>
      <c r="D79" s="775"/>
      <c r="E79" s="791"/>
      <c r="F79" s="777"/>
      <c r="G79" s="529" t="s">
        <v>47</v>
      </c>
      <c r="H79" s="636"/>
      <c r="I79" s="637">
        <v>2.1</v>
      </c>
      <c r="J79" s="459">
        <f>SUM(I79*1.02)</f>
        <v>2.1420000000000003</v>
      </c>
      <c r="K79" s="459">
        <f>SUM(J79*1.02)</f>
        <v>2.1848400000000003</v>
      </c>
      <c r="L79" s="794"/>
      <c r="M79" s="792"/>
      <c r="N79" s="792"/>
      <c r="O79" s="792"/>
      <c r="R79" s="458"/>
    </row>
    <row r="80" spans="1:18" s="432" customFormat="1" ht="21" customHeight="1" x14ac:dyDescent="0.2">
      <c r="A80" s="772"/>
      <c r="B80" s="773"/>
      <c r="C80" s="774"/>
      <c r="D80" s="775"/>
      <c r="E80" s="791"/>
      <c r="F80" s="777"/>
      <c r="G80" s="460" t="s">
        <v>26</v>
      </c>
      <c r="H80" s="461">
        <f>SUM(H77:H78)</f>
        <v>180.3</v>
      </c>
      <c r="I80" s="461">
        <f>SUM(I77:I79)</f>
        <v>206.4</v>
      </c>
      <c r="J80" s="461">
        <f>SUM(J77:J79)</f>
        <v>210.52800000000002</v>
      </c>
      <c r="K80" s="461">
        <f>SUM(K77:K79)</f>
        <v>212.61384000000004</v>
      </c>
      <c r="L80" s="794"/>
      <c r="M80" s="792"/>
      <c r="N80" s="792"/>
      <c r="O80" s="792"/>
      <c r="R80" s="458"/>
    </row>
    <row r="81" spans="1:18" s="432" customFormat="1" ht="21" customHeight="1" x14ac:dyDescent="0.2">
      <c r="A81" s="772"/>
      <c r="B81" s="773"/>
      <c r="C81" s="774"/>
      <c r="D81" s="775" t="s">
        <v>458</v>
      </c>
      <c r="E81" s="791">
        <v>190565420</v>
      </c>
      <c r="F81" s="777" t="s">
        <v>435</v>
      </c>
      <c r="G81" s="529" t="s">
        <v>24</v>
      </c>
      <c r="H81" s="526">
        <v>181.9</v>
      </c>
      <c r="I81" s="527">
        <v>199.3</v>
      </c>
      <c r="J81" s="459">
        <f>SUM(I81*1.02)</f>
        <v>203.286</v>
      </c>
      <c r="K81" s="459">
        <f>SUM(I81*1.03)</f>
        <v>205.27900000000002</v>
      </c>
      <c r="L81" s="794"/>
      <c r="M81" s="792">
        <v>16.5</v>
      </c>
      <c r="N81" s="792">
        <v>16.5</v>
      </c>
      <c r="O81" s="792">
        <v>16.5</v>
      </c>
      <c r="R81" s="458"/>
    </row>
    <row r="82" spans="1:18" s="432" customFormat="1" ht="21" customHeight="1" x14ac:dyDescent="0.2">
      <c r="A82" s="772"/>
      <c r="B82" s="773"/>
      <c r="C82" s="774"/>
      <c r="D82" s="775"/>
      <c r="E82" s="791"/>
      <c r="F82" s="777"/>
      <c r="G82" s="529" t="s">
        <v>23</v>
      </c>
      <c r="H82" s="526">
        <v>8.5</v>
      </c>
      <c r="I82" s="527">
        <v>19</v>
      </c>
      <c r="J82" s="459">
        <f>SUM(I82*1.02)</f>
        <v>19.38</v>
      </c>
      <c r="K82" s="459">
        <f>SUM(I82*1.03)</f>
        <v>19.57</v>
      </c>
      <c r="L82" s="794"/>
      <c r="M82" s="792"/>
      <c r="N82" s="792"/>
      <c r="O82" s="792"/>
      <c r="R82" s="458"/>
    </row>
    <row r="83" spans="1:18" s="432" customFormat="1" ht="21" customHeight="1" x14ac:dyDescent="0.2">
      <c r="A83" s="772"/>
      <c r="B83" s="773"/>
      <c r="C83" s="774"/>
      <c r="D83" s="775"/>
      <c r="E83" s="791"/>
      <c r="F83" s="777"/>
      <c r="G83" s="529" t="s">
        <v>47</v>
      </c>
      <c r="H83" s="636"/>
      <c r="I83" s="637">
        <v>2.1</v>
      </c>
      <c r="J83" s="459">
        <f>SUM(I83*1.02)</f>
        <v>2.1420000000000003</v>
      </c>
      <c r="K83" s="459">
        <f>SUM(J83*1.02)</f>
        <v>2.1848400000000003</v>
      </c>
      <c r="L83" s="794"/>
      <c r="M83" s="792"/>
      <c r="N83" s="792"/>
      <c r="O83" s="792"/>
      <c r="R83" s="458"/>
    </row>
    <row r="84" spans="1:18" s="432" customFormat="1" ht="21" customHeight="1" x14ac:dyDescent="0.2">
      <c r="A84" s="772"/>
      <c r="B84" s="773"/>
      <c r="C84" s="774"/>
      <c r="D84" s="775"/>
      <c r="E84" s="791"/>
      <c r="F84" s="777"/>
      <c r="G84" s="460" t="s">
        <v>26</v>
      </c>
      <c r="H84" s="461">
        <f>SUM(H81:H82)</f>
        <v>190.4</v>
      </c>
      <c r="I84" s="461">
        <f>SUM(I81:I83)</f>
        <v>220.4</v>
      </c>
      <c r="J84" s="461">
        <f>SUM(J81:J83)</f>
        <v>224.80799999999999</v>
      </c>
      <c r="K84" s="461">
        <f>SUM(K81:K83)</f>
        <v>227.03384000000003</v>
      </c>
      <c r="L84" s="794"/>
      <c r="M84" s="792"/>
      <c r="N84" s="792"/>
      <c r="O84" s="792"/>
      <c r="R84" s="458"/>
    </row>
    <row r="85" spans="1:18" s="432" customFormat="1" ht="21" customHeight="1" x14ac:dyDescent="0.2">
      <c r="A85" s="772"/>
      <c r="B85" s="795"/>
      <c r="C85" s="774"/>
      <c r="D85" s="775" t="s">
        <v>480</v>
      </c>
      <c r="E85" s="791" t="s">
        <v>461</v>
      </c>
      <c r="F85" s="777" t="s">
        <v>435</v>
      </c>
      <c r="G85" s="529" t="s">
        <v>47</v>
      </c>
      <c r="H85" s="526">
        <v>129.19999999999999</v>
      </c>
      <c r="I85" s="527">
        <v>123.3</v>
      </c>
      <c r="J85" s="664"/>
      <c r="K85" s="664"/>
      <c r="L85" s="794"/>
      <c r="M85" s="793">
        <v>30.95</v>
      </c>
      <c r="N85" s="793"/>
      <c r="O85" s="793"/>
      <c r="P85" s="456"/>
      <c r="R85" s="458"/>
    </row>
    <row r="86" spans="1:18" s="432" customFormat="1" ht="21" customHeight="1" x14ac:dyDescent="0.2">
      <c r="A86" s="772"/>
      <c r="B86" s="796"/>
      <c r="C86" s="774"/>
      <c r="D86" s="775"/>
      <c r="E86" s="791"/>
      <c r="F86" s="777"/>
      <c r="G86" s="529" t="s">
        <v>24</v>
      </c>
      <c r="H86" s="526">
        <v>42.4</v>
      </c>
      <c r="I86" s="462">
        <v>45.9</v>
      </c>
      <c r="J86" s="664"/>
      <c r="K86" s="664"/>
      <c r="L86" s="794"/>
      <c r="M86" s="793"/>
      <c r="N86" s="793"/>
      <c r="O86" s="793"/>
      <c r="R86" s="458"/>
    </row>
    <row r="87" spans="1:18" s="432" customFormat="1" ht="21" customHeight="1" x14ac:dyDescent="0.2">
      <c r="A87" s="772"/>
      <c r="B87" s="796"/>
      <c r="C87" s="774"/>
      <c r="D87" s="775"/>
      <c r="E87" s="791"/>
      <c r="F87" s="777"/>
      <c r="G87" s="529" t="s">
        <v>23</v>
      </c>
      <c r="H87" s="526"/>
      <c r="I87" s="463"/>
      <c r="J87" s="459"/>
      <c r="K87" s="459"/>
      <c r="L87" s="794"/>
      <c r="M87" s="793"/>
      <c r="N87" s="793"/>
      <c r="O87" s="793"/>
      <c r="R87" s="458"/>
    </row>
    <row r="88" spans="1:18" s="432" customFormat="1" ht="21" customHeight="1" x14ac:dyDescent="0.2">
      <c r="A88" s="772"/>
      <c r="B88" s="797"/>
      <c r="C88" s="774"/>
      <c r="D88" s="775"/>
      <c r="E88" s="791"/>
      <c r="F88" s="777"/>
      <c r="G88" s="460" t="s">
        <v>26</v>
      </c>
      <c r="H88" s="461">
        <f>SUM(H85:H87)</f>
        <v>171.6</v>
      </c>
      <c r="I88" s="461">
        <f>SUM(I85:I87)</f>
        <v>169.2</v>
      </c>
      <c r="J88" s="461"/>
      <c r="K88" s="461"/>
      <c r="L88" s="794"/>
      <c r="M88" s="793"/>
      <c r="N88" s="793"/>
      <c r="O88" s="793"/>
      <c r="R88" s="458"/>
    </row>
    <row r="89" spans="1:18" s="432" customFormat="1" ht="21" customHeight="1" x14ac:dyDescent="0.2">
      <c r="A89" s="772"/>
      <c r="B89" s="773"/>
      <c r="C89" s="774"/>
      <c r="D89" s="775" t="s">
        <v>481</v>
      </c>
      <c r="E89" s="791">
        <v>190566860</v>
      </c>
      <c r="F89" s="777" t="s">
        <v>435</v>
      </c>
      <c r="G89" s="529" t="s">
        <v>24</v>
      </c>
      <c r="H89" s="526">
        <v>513.1</v>
      </c>
      <c r="I89" s="658">
        <v>596.70000000000005</v>
      </c>
      <c r="J89" s="459">
        <f>SUM(I89*1.02)</f>
        <v>608.63400000000001</v>
      </c>
      <c r="K89" s="459">
        <f>SUM(I89*1.03)</f>
        <v>614.60100000000011</v>
      </c>
      <c r="L89" s="794"/>
      <c r="M89" s="793">
        <v>41.67</v>
      </c>
      <c r="N89" s="793">
        <v>41.67</v>
      </c>
      <c r="O89" s="793">
        <v>41.67</v>
      </c>
      <c r="R89" s="458"/>
    </row>
    <row r="90" spans="1:18" s="432" customFormat="1" ht="21" customHeight="1" x14ac:dyDescent="0.2">
      <c r="A90" s="772"/>
      <c r="B90" s="773"/>
      <c r="C90" s="774"/>
      <c r="D90" s="775"/>
      <c r="E90" s="791"/>
      <c r="F90" s="777"/>
      <c r="G90" s="529" t="s">
        <v>23</v>
      </c>
      <c r="H90" s="526">
        <v>21</v>
      </c>
      <c r="I90" s="527">
        <v>44.8</v>
      </c>
      <c r="J90" s="459">
        <f>SUM(I90*1.02)</f>
        <v>45.695999999999998</v>
      </c>
      <c r="K90" s="459">
        <f>SUM(I90*1.03)</f>
        <v>46.143999999999998</v>
      </c>
      <c r="L90" s="794"/>
      <c r="M90" s="793"/>
      <c r="N90" s="793"/>
      <c r="O90" s="793"/>
      <c r="R90" s="458"/>
    </row>
    <row r="91" spans="1:18" s="432" customFormat="1" ht="21" customHeight="1" x14ac:dyDescent="0.2">
      <c r="A91" s="772"/>
      <c r="B91" s="773"/>
      <c r="C91" s="774"/>
      <c r="D91" s="775"/>
      <c r="E91" s="791"/>
      <c r="F91" s="777"/>
      <c r="G91" s="529" t="s">
        <v>47</v>
      </c>
      <c r="H91" s="639"/>
      <c r="I91" s="640">
        <v>25.2</v>
      </c>
      <c r="J91" s="459">
        <f>SUM(I91*1.02)</f>
        <v>25.704000000000001</v>
      </c>
      <c r="K91" s="459">
        <f>SUM(I91*1.03)</f>
        <v>25.956</v>
      </c>
      <c r="L91" s="794"/>
      <c r="M91" s="793"/>
      <c r="N91" s="793"/>
      <c r="O91" s="793"/>
      <c r="R91" s="458"/>
    </row>
    <row r="92" spans="1:18" s="432" customFormat="1" ht="21" customHeight="1" x14ac:dyDescent="0.2">
      <c r="A92" s="772"/>
      <c r="B92" s="773"/>
      <c r="C92" s="774"/>
      <c r="D92" s="775"/>
      <c r="E92" s="791"/>
      <c r="F92" s="777"/>
      <c r="G92" s="460" t="s">
        <v>26</v>
      </c>
      <c r="H92" s="461">
        <f>SUM(H89:H90)</f>
        <v>534.1</v>
      </c>
      <c r="I92" s="461">
        <f>SUM(I89:I91)</f>
        <v>666.7</v>
      </c>
      <c r="J92" s="461">
        <f>SUM(J89:J91)</f>
        <v>680.03399999999999</v>
      </c>
      <c r="K92" s="461">
        <f>SUM(K89:K91)</f>
        <v>686.70100000000014</v>
      </c>
      <c r="L92" s="794"/>
      <c r="M92" s="793"/>
      <c r="N92" s="793"/>
      <c r="O92" s="793"/>
      <c r="R92" s="458"/>
    </row>
    <row r="93" spans="1:18" s="432" customFormat="1" ht="21" customHeight="1" x14ac:dyDescent="0.2">
      <c r="A93" s="772"/>
      <c r="B93" s="773"/>
      <c r="C93" s="774"/>
      <c r="D93" s="775" t="s">
        <v>482</v>
      </c>
      <c r="E93" s="791">
        <v>190565954</v>
      </c>
      <c r="F93" s="777" t="s">
        <v>435</v>
      </c>
      <c r="G93" s="529" t="s">
        <v>24</v>
      </c>
      <c r="H93" s="526">
        <v>300.60000000000002</v>
      </c>
      <c r="I93" s="658">
        <v>363</v>
      </c>
      <c r="J93" s="459">
        <f>SUM(I93*1.02)</f>
        <v>370.26</v>
      </c>
      <c r="K93" s="459">
        <f>SUM(I93*1.03)</f>
        <v>373.89</v>
      </c>
      <c r="L93" s="794"/>
      <c r="M93" s="792">
        <v>21</v>
      </c>
      <c r="N93" s="792">
        <v>21</v>
      </c>
      <c r="O93" s="792">
        <v>21</v>
      </c>
      <c r="R93" s="458"/>
    </row>
    <row r="94" spans="1:18" s="432" customFormat="1" ht="21" customHeight="1" x14ac:dyDescent="0.2">
      <c r="A94" s="772"/>
      <c r="B94" s="773"/>
      <c r="C94" s="774"/>
      <c r="D94" s="775"/>
      <c r="E94" s="791"/>
      <c r="F94" s="777"/>
      <c r="G94" s="529" t="s">
        <v>23</v>
      </c>
      <c r="H94" s="526">
        <v>8.5</v>
      </c>
      <c r="I94" s="527">
        <v>12.1</v>
      </c>
      <c r="J94" s="459">
        <f>SUM(I94*1.02)</f>
        <v>12.342000000000001</v>
      </c>
      <c r="K94" s="459">
        <f>SUM(I94*1.03)</f>
        <v>12.462999999999999</v>
      </c>
      <c r="L94" s="794"/>
      <c r="M94" s="792"/>
      <c r="N94" s="792"/>
      <c r="O94" s="792"/>
      <c r="R94" s="458"/>
    </row>
    <row r="95" spans="1:18" s="432" customFormat="1" ht="21" customHeight="1" x14ac:dyDescent="0.2">
      <c r="A95" s="772"/>
      <c r="B95" s="773"/>
      <c r="C95" s="774"/>
      <c r="D95" s="775"/>
      <c r="E95" s="791"/>
      <c r="F95" s="777"/>
      <c r="G95" s="529" t="s">
        <v>47</v>
      </c>
      <c r="H95" s="636"/>
      <c r="I95" s="637">
        <v>15.4</v>
      </c>
      <c r="J95" s="459">
        <f>SUM(I95*1.02)</f>
        <v>15.708</v>
      </c>
      <c r="K95" s="459">
        <f>SUM(I95*1.03)</f>
        <v>15.862</v>
      </c>
      <c r="L95" s="794"/>
      <c r="M95" s="792"/>
      <c r="N95" s="792"/>
      <c r="O95" s="792"/>
      <c r="R95" s="458"/>
    </row>
    <row r="96" spans="1:18" s="432" customFormat="1" ht="21" customHeight="1" x14ac:dyDescent="0.2">
      <c r="A96" s="772"/>
      <c r="B96" s="773"/>
      <c r="C96" s="774"/>
      <c r="D96" s="775"/>
      <c r="E96" s="791"/>
      <c r="F96" s="777"/>
      <c r="G96" s="460" t="s">
        <v>26</v>
      </c>
      <c r="H96" s="461">
        <f>SUM(H93:H94)</f>
        <v>309.10000000000002</v>
      </c>
      <c r="I96" s="461">
        <f>SUM(I93:I95)</f>
        <v>390.5</v>
      </c>
      <c r="J96" s="461">
        <f>SUM(J93:J95)</f>
        <v>398.31</v>
      </c>
      <c r="K96" s="461">
        <f>SUM(K93:K95)</f>
        <v>402.21500000000003</v>
      </c>
      <c r="L96" s="794"/>
      <c r="M96" s="792"/>
      <c r="N96" s="792"/>
      <c r="O96" s="792"/>
      <c r="R96" s="458"/>
    </row>
    <row r="97" spans="1:81" s="432" customFormat="1" ht="21" customHeight="1" x14ac:dyDescent="0.2">
      <c r="A97" s="772"/>
      <c r="B97" s="773"/>
      <c r="C97" s="774"/>
      <c r="D97" s="775" t="s">
        <v>483</v>
      </c>
      <c r="E97" s="791">
        <v>157701712</v>
      </c>
      <c r="F97" s="777" t="s">
        <v>435</v>
      </c>
      <c r="G97" s="529" t="s">
        <v>24</v>
      </c>
      <c r="H97" s="526">
        <v>117.67887899999999</v>
      </c>
      <c r="I97" s="658">
        <v>148.1</v>
      </c>
      <c r="J97" s="459">
        <f>SUM(I97*1.02)</f>
        <v>151.06199999999998</v>
      </c>
      <c r="K97" s="459">
        <f>SUM(I97*1.03)</f>
        <v>152.54300000000001</v>
      </c>
      <c r="L97" s="794"/>
      <c r="M97" s="792">
        <v>12</v>
      </c>
      <c r="N97" s="792">
        <v>12</v>
      </c>
      <c r="O97" s="792">
        <v>12</v>
      </c>
      <c r="R97" s="458"/>
    </row>
    <row r="98" spans="1:81" s="432" customFormat="1" ht="21" customHeight="1" x14ac:dyDescent="0.2">
      <c r="A98" s="772"/>
      <c r="B98" s="773"/>
      <c r="C98" s="774"/>
      <c r="D98" s="775"/>
      <c r="E98" s="791"/>
      <c r="F98" s="777"/>
      <c r="G98" s="529" t="s">
        <v>23</v>
      </c>
      <c r="H98" s="526">
        <v>29.7</v>
      </c>
      <c r="I98" s="527">
        <v>19.5</v>
      </c>
      <c r="J98" s="459">
        <f>SUM(I98*1.02)</f>
        <v>19.89</v>
      </c>
      <c r="K98" s="459">
        <f>SUM(I98*1.03)</f>
        <v>20.085000000000001</v>
      </c>
      <c r="L98" s="794"/>
      <c r="M98" s="792"/>
      <c r="N98" s="792"/>
      <c r="O98" s="792"/>
      <c r="R98" s="458"/>
    </row>
    <row r="99" spans="1:81" s="432" customFormat="1" ht="21" customHeight="1" x14ac:dyDescent="0.2">
      <c r="A99" s="772"/>
      <c r="B99" s="773"/>
      <c r="C99" s="774"/>
      <c r="D99" s="775"/>
      <c r="E99" s="791"/>
      <c r="F99" s="777"/>
      <c r="G99" s="460" t="s">
        <v>26</v>
      </c>
      <c r="H99" s="461">
        <f>SUM(H97:H98)</f>
        <v>147.37887899999998</v>
      </c>
      <c r="I99" s="461">
        <f>SUM(I97:I98)</f>
        <v>167.6</v>
      </c>
      <c r="J99" s="461">
        <f>SUM(J97:J98)</f>
        <v>170.952</v>
      </c>
      <c r="K99" s="461">
        <f>SUM(K97:K98)</f>
        <v>172.62800000000001</v>
      </c>
      <c r="L99" s="794"/>
      <c r="M99" s="792"/>
      <c r="N99" s="792"/>
      <c r="O99" s="792"/>
      <c r="R99" s="458"/>
    </row>
    <row r="100" spans="1:81" s="432" customFormat="1" ht="21" customHeight="1" x14ac:dyDescent="0.2">
      <c r="A100" s="798" t="s">
        <v>474</v>
      </c>
      <c r="B100" s="798"/>
      <c r="C100" s="798"/>
      <c r="D100" s="798"/>
      <c r="E100" s="798"/>
      <c r="F100" s="798"/>
      <c r="G100" s="531" t="s">
        <v>26</v>
      </c>
      <c r="H100" s="457">
        <f>SUM(H99,H96,H92,H88,H84,H80,H76,H72,H68,H64,H60,H57,H53,H49,H45,H41)</f>
        <v>4623.5374000000002</v>
      </c>
      <c r="I100" s="457">
        <f>SUM(I99,I96,I92,I88,I84,I80,I76,I72,I68,I64,I60,I57,I53,I49,I45,I41)</f>
        <v>5587</v>
      </c>
      <c r="J100" s="457">
        <f>SUM(J99,J96,J92,J88,J84,J80,J76,J72,J68,J64,J60,J57,J53,J49,J45,J41)</f>
        <v>5679.6059999999989</v>
      </c>
      <c r="K100" s="457">
        <f>SUM(K99,K96,K92,K88,K84,K80,K76,K72,K68,K64,K60,K57,K53,K49,K45,K41)</f>
        <v>5749.6584400000011</v>
      </c>
      <c r="L100" s="789"/>
      <c r="M100" s="789"/>
      <c r="N100" s="789"/>
      <c r="O100" s="789"/>
      <c r="R100" s="458"/>
    </row>
    <row r="101" spans="1:81" s="432" customFormat="1" ht="25.9" customHeight="1" x14ac:dyDescent="0.2">
      <c r="A101" s="799" t="s">
        <v>21</v>
      </c>
      <c r="B101" s="800" t="s">
        <v>21</v>
      </c>
      <c r="C101" s="801" t="s">
        <v>32</v>
      </c>
      <c r="D101" s="784" t="s">
        <v>484</v>
      </c>
      <c r="E101" s="802" t="s">
        <v>176</v>
      </c>
      <c r="F101" s="803" t="s">
        <v>41</v>
      </c>
      <c r="G101" s="529" t="s">
        <v>25</v>
      </c>
      <c r="H101" s="534">
        <v>80.3</v>
      </c>
      <c r="I101" s="553">
        <v>54.4</v>
      </c>
      <c r="J101" s="534"/>
      <c r="K101" s="529"/>
      <c r="L101" s="804" t="s">
        <v>485</v>
      </c>
      <c r="M101" s="806">
        <v>252</v>
      </c>
      <c r="N101" s="806">
        <v>252</v>
      </c>
      <c r="O101" s="806"/>
      <c r="R101" s="458"/>
    </row>
    <row r="102" spans="1:81" s="432" customFormat="1" ht="23.45" customHeight="1" x14ac:dyDescent="0.2">
      <c r="A102" s="799"/>
      <c r="B102" s="800"/>
      <c r="C102" s="801"/>
      <c r="D102" s="784"/>
      <c r="E102" s="802"/>
      <c r="F102" s="803"/>
      <c r="G102" s="529" t="s">
        <v>24</v>
      </c>
      <c r="H102" s="534">
        <v>14.2</v>
      </c>
      <c r="I102" s="553">
        <v>9.6</v>
      </c>
      <c r="J102" s="534"/>
      <c r="K102" s="529"/>
      <c r="L102" s="804"/>
      <c r="M102" s="806"/>
      <c r="N102" s="806"/>
      <c r="O102" s="806"/>
      <c r="R102" s="458"/>
    </row>
    <row r="103" spans="1:81" s="432" customFormat="1" ht="25.5" customHeight="1" x14ac:dyDescent="0.2">
      <c r="A103" s="799"/>
      <c r="B103" s="800"/>
      <c r="C103" s="801"/>
      <c r="D103" s="784"/>
      <c r="E103" s="802"/>
      <c r="F103" s="803"/>
      <c r="G103" s="460" t="s">
        <v>26</v>
      </c>
      <c r="H103" s="460">
        <f>SUM(H101:H102)</f>
        <v>94.5</v>
      </c>
      <c r="I103" s="460">
        <f>SUM(I101:I102)</f>
        <v>64</v>
      </c>
      <c r="J103" s="460"/>
      <c r="K103" s="460"/>
      <c r="L103" s="805"/>
      <c r="M103" s="807"/>
      <c r="N103" s="807"/>
      <c r="O103" s="807"/>
      <c r="R103" s="458"/>
    </row>
    <row r="104" spans="1:81" s="432" customFormat="1" ht="38.450000000000003" customHeight="1" x14ac:dyDescent="0.2">
      <c r="A104" s="799" t="s">
        <v>21</v>
      </c>
      <c r="B104" s="800" t="s">
        <v>21</v>
      </c>
      <c r="C104" s="801" t="s">
        <v>43</v>
      </c>
      <c r="D104" s="815" t="s">
        <v>486</v>
      </c>
      <c r="E104" s="816">
        <v>288712070</v>
      </c>
      <c r="F104" s="803" t="s">
        <v>41</v>
      </c>
      <c r="G104" s="464" t="s">
        <v>24</v>
      </c>
      <c r="H104" s="465">
        <v>7.9</v>
      </c>
      <c r="I104" s="466">
        <v>8</v>
      </c>
      <c r="J104" s="465">
        <v>8</v>
      </c>
      <c r="K104" s="465">
        <v>8</v>
      </c>
      <c r="L104" s="794" t="s">
        <v>487</v>
      </c>
      <c r="M104" s="817">
        <v>15</v>
      </c>
      <c r="N104" s="817">
        <v>11</v>
      </c>
      <c r="O104" s="817">
        <v>11</v>
      </c>
      <c r="P104" s="456"/>
    </row>
    <row r="105" spans="1:81" s="432" customFormat="1" ht="26.25" customHeight="1" x14ac:dyDescent="0.2">
      <c r="A105" s="799"/>
      <c r="B105" s="800"/>
      <c r="C105" s="801"/>
      <c r="D105" s="815"/>
      <c r="E105" s="816"/>
      <c r="F105" s="803"/>
      <c r="G105" s="460" t="s">
        <v>26</v>
      </c>
      <c r="H105" s="461">
        <f>SUM(H104)</f>
        <v>7.9</v>
      </c>
      <c r="I105" s="461">
        <f>SUM(I104)</f>
        <v>8</v>
      </c>
      <c r="J105" s="461">
        <f>SUM(J104)</f>
        <v>8</v>
      </c>
      <c r="K105" s="461">
        <f>SUM(K104)</f>
        <v>8</v>
      </c>
      <c r="L105" s="794"/>
      <c r="M105" s="817"/>
      <c r="N105" s="817"/>
      <c r="O105" s="817"/>
      <c r="R105" s="458"/>
    </row>
    <row r="106" spans="1:81" s="468" customFormat="1" ht="15.75" x14ac:dyDescent="0.2">
      <c r="A106" s="520" t="s">
        <v>21</v>
      </c>
      <c r="B106" s="521" t="s">
        <v>27</v>
      </c>
      <c r="C106" s="818" t="s">
        <v>488</v>
      </c>
      <c r="D106" s="818"/>
      <c r="E106" s="818"/>
      <c r="F106" s="818"/>
      <c r="G106" s="818"/>
      <c r="H106" s="818"/>
      <c r="I106" s="818"/>
      <c r="J106" s="818"/>
      <c r="K106" s="818"/>
      <c r="L106" s="818"/>
      <c r="M106" s="818"/>
      <c r="N106" s="818"/>
      <c r="O106" s="818"/>
      <c r="P106" s="467"/>
      <c r="Q106" s="467"/>
      <c r="R106" s="467"/>
      <c r="S106" s="467"/>
      <c r="T106" s="432"/>
      <c r="U106" s="432"/>
      <c r="V106" s="432"/>
      <c r="W106" s="432"/>
      <c r="X106" s="432"/>
      <c r="Y106" s="432"/>
      <c r="Z106" s="432"/>
      <c r="AA106" s="432"/>
      <c r="AB106" s="432"/>
      <c r="AC106" s="432"/>
      <c r="AD106" s="432"/>
      <c r="AE106" s="432"/>
      <c r="AF106" s="432"/>
      <c r="AG106" s="432"/>
      <c r="AH106" s="432"/>
      <c r="AI106" s="432"/>
      <c r="AJ106" s="432"/>
      <c r="AK106" s="432"/>
      <c r="AL106" s="432"/>
      <c r="AM106" s="432"/>
      <c r="AN106" s="432"/>
      <c r="AO106" s="432"/>
      <c r="AP106" s="432"/>
      <c r="AQ106" s="432"/>
      <c r="AR106" s="432"/>
      <c r="AS106" s="432"/>
      <c r="AT106" s="432"/>
      <c r="AU106" s="432"/>
      <c r="AV106" s="432"/>
      <c r="AW106" s="432"/>
      <c r="AX106" s="432"/>
      <c r="AY106" s="432"/>
      <c r="AZ106" s="432"/>
      <c r="BA106" s="432"/>
      <c r="BB106" s="432"/>
      <c r="BC106" s="432"/>
      <c r="BD106" s="432"/>
      <c r="BE106" s="432"/>
      <c r="BF106" s="432"/>
      <c r="BG106" s="432"/>
      <c r="BH106" s="432"/>
      <c r="BI106" s="432"/>
      <c r="BJ106" s="432"/>
      <c r="BK106" s="432"/>
      <c r="BL106" s="432"/>
      <c r="BM106" s="432"/>
      <c r="BN106" s="432"/>
      <c r="BO106" s="432"/>
      <c r="BP106" s="432"/>
      <c r="BQ106" s="432"/>
      <c r="BR106" s="432"/>
      <c r="BS106" s="432"/>
      <c r="BT106" s="432"/>
      <c r="BU106" s="432"/>
      <c r="BV106" s="432"/>
      <c r="BW106" s="432"/>
      <c r="BX106" s="432"/>
      <c r="BY106" s="432"/>
      <c r="BZ106" s="432"/>
      <c r="CA106" s="432"/>
      <c r="CB106" s="432"/>
      <c r="CC106" s="432"/>
    </row>
    <row r="107" spans="1:81" s="468" customFormat="1" ht="16.149999999999999" customHeight="1" x14ac:dyDescent="0.2">
      <c r="A107" s="520" t="s">
        <v>21</v>
      </c>
      <c r="B107" s="521" t="s">
        <v>27</v>
      </c>
      <c r="C107" s="808" t="s">
        <v>489</v>
      </c>
      <c r="D107" s="808"/>
      <c r="E107" s="808"/>
      <c r="F107" s="808"/>
      <c r="G107" s="808"/>
      <c r="H107" s="808"/>
      <c r="I107" s="808"/>
      <c r="J107" s="808"/>
      <c r="K107" s="808"/>
      <c r="L107" s="808"/>
      <c r="M107" s="808"/>
      <c r="N107" s="808"/>
      <c r="O107" s="808"/>
      <c r="P107" s="467"/>
      <c r="Q107" s="467"/>
      <c r="R107" s="467"/>
      <c r="S107" s="467"/>
      <c r="T107" s="432"/>
      <c r="U107" s="432"/>
      <c r="V107" s="432"/>
      <c r="W107" s="432"/>
      <c r="X107" s="432"/>
      <c r="Y107" s="432"/>
      <c r="Z107" s="432"/>
      <c r="AA107" s="432"/>
      <c r="AB107" s="432"/>
      <c r="AC107" s="432"/>
      <c r="AD107" s="432"/>
      <c r="AE107" s="432"/>
      <c r="AF107" s="432"/>
      <c r="AG107" s="432"/>
      <c r="AH107" s="432"/>
      <c r="AI107" s="432"/>
      <c r="AJ107" s="432"/>
      <c r="AK107" s="432"/>
      <c r="AL107" s="432"/>
      <c r="AM107" s="432"/>
      <c r="AN107" s="432"/>
      <c r="AO107" s="432"/>
      <c r="AP107" s="432"/>
      <c r="AQ107" s="432"/>
      <c r="AR107" s="432"/>
      <c r="AS107" s="432"/>
      <c r="AT107" s="432"/>
      <c r="AU107" s="432"/>
      <c r="AV107" s="432"/>
      <c r="AW107" s="432"/>
      <c r="AX107" s="432"/>
      <c r="AY107" s="432"/>
      <c r="AZ107" s="432"/>
      <c r="BA107" s="432"/>
      <c r="BB107" s="432"/>
      <c r="BC107" s="432"/>
      <c r="BD107" s="432"/>
      <c r="BE107" s="432"/>
      <c r="BF107" s="432"/>
      <c r="BG107" s="432"/>
      <c r="BH107" s="432"/>
      <c r="BI107" s="432"/>
      <c r="BJ107" s="432"/>
      <c r="BK107" s="432"/>
      <c r="BL107" s="432"/>
      <c r="BM107" s="432"/>
      <c r="BN107" s="432"/>
      <c r="BO107" s="432"/>
      <c r="BP107" s="432"/>
      <c r="BQ107" s="432"/>
      <c r="BR107" s="432"/>
      <c r="BS107" s="432"/>
      <c r="BT107" s="432"/>
      <c r="BU107" s="432"/>
      <c r="BV107" s="432"/>
      <c r="BW107" s="432"/>
      <c r="BX107" s="432"/>
      <c r="BY107" s="432"/>
      <c r="BZ107" s="432"/>
      <c r="CA107" s="432"/>
      <c r="CB107" s="432"/>
      <c r="CC107" s="432"/>
    </row>
    <row r="108" spans="1:81" s="432" customFormat="1" ht="24.6" customHeight="1" x14ac:dyDescent="0.2">
      <c r="A108" s="809" t="s">
        <v>490</v>
      </c>
      <c r="B108" s="810" t="s">
        <v>27</v>
      </c>
      <c r="C108" s="811" t="s">
        <v>30</v>
      </c>
      <c r="D108" s="813" t="s">
        <v>785</v>
      </c>
      <c r="E108" s="814" t="s">
        <v>491</v>
      </c>
      <c r="F108" s="822" t="s">
        <v>32</v>
      </c>
      <c r="G108" s="469" t="s">
        <v>25</v>
      </c>
      <c r="H108" s="464">
        <v>11</v>
      </c>
      <c r="I108" s="553">
        <v>65</v>
      </c>
      <c r="J108" s="470"/>
      <c r="K108" s="464"/>
      <c r="L108" s="823" t="s">
        <v>492</v>
      </c>
      <c r="M108" s="824" t="s">
        <v>493</v>
      </c>
      <c r="N108" s="824"/>
      <c r="O108" s="826"/>
      <c r="P108" s="456"/>
      <c r="R108" s="458"/>
    </row>
    <row r="109" spans="1:81" s="432" customFormat="1" ht="27" customHeight="1" x14ac:dyDescent="0.2">
      <c r="A109" s="809"/>
      <c r="B109" s="810"/>
      <c r="C109" s="811"/>
      <c r="D109" s="813"/>
      <c r="E109" s="814"/>
      <c r="F109" s="822"/>
      <c r="G109" s="469" t="s">
        <v>24</v>
      </c>
      <c r="H109" s="464">
        <v>14.4</v>
      </c>
      <c r="I109" s="553">
        <v>17</v>
      </c>
      <c r="J109" s="470"/>
      <c r="K109" s="464"/>
      <c r="L109" s="823"/>
      <c r="M109" s="825"/>
      <c r="N109" s="825"/>
      <c r="O109" s="826"/>
      <c r="R109" s="458"/>
    </row>
    <row r="110" spans="1:81" s="432" customFormat="1" ht="28.5" customHeight="1" x14ac:dyDescent="0.2">
      <c r="A110" s="809"/>
      <c r="B110" s="810"/>
      <c r="C110" s="812"/>
      <c r="D110" s="813"/>
      <c r="E110" s="814"/>
      <c r="F110" s="822"/>
      <c r="G110" s="471" t="s">
        <v>26</v>
      </c>
      <c r="H110" s="472">
        <f>SUM(H108:H109)</f>
        <v>25.4</v>
      </c>
      <c r="I110" s="473">
        <f>SUM(I108:I109)</f>
        <v>82</v>
      </c>
      <c r="J110" s="472"/>
      <c r="K110" s="472"/>
      <c r="L110" s="823"/>
      <c r="M110" s="825"/>
      <c r="N110" s="825"/>
      <c r="O110" s="826"/>
      <c r="R110" s="458"/>
    </row>
    <row r="111" spans="1:81" s="432" customFormat="1" ht="18" customHeight="1" x14ac:dyDescent="0.2">
      <c r="A111" s="772" t="s">
        <v>21</v>
      </c>
      <c r="B111" s="829" t="s">
        <v>27</v>
      </c>
      <c r="C111" s="832" t="s">
        <v>261</v>
      </c>
      <c r="D111" s="775" t="s">
        <v>494</v>
      </c>
      <c r="E111" s="833" t="s">
        <v>176</v>
      </c>
      <c r="F111" s="803" t="s">
        <v>495</v>
      </c>
      <c r="G111" s="526" t="s">
        <v>24</v>
      </c>
      <c r="H111" s="474">
        <v>10.6</v>
      </c>
      <c r="I111" s="462"/>
      <c r="J111" s="526"/>
      <c r="K111" s="526"/>
      <c r="L111" s="835"/>
      <c r="M111" s="807"/>
      <c r="N111" s="807"/>
      <c r="O111" s="807"/>
      <c r="R111" s="458"/>
    </row>
    <row r="112" spans="1:81" s="432" customFormat="1" ht="18" customHeight="1" x14ac:dyDescent="0.2">
      <c r="A112" s="772"/>
      <c r="B112" s="830"/>
      <c r="C112" s="832"/>
      <c r="D112" s="775"/>
      <c r="E112" s="833"/>
      <c r="F112" s="803"/>
      <c r="G112" s="526" t="s">
        <v>47</v>
      </c>
      <c r="H112" s="474">
        <v>6</v>
      </c>
      <c r="I112" s="462"/>
      <c r="J112" s="526"/>
      <c r="K112" s="526"/>
      <c r="L112" s="835"/>
      <c r="M112" s="807"/>
      <c r="N112" s="807"/>
      <c r="O112" s="807"/>
      <c r="R112" s="458"/>
    </row>
    <row r="113" spans="1:19" s="475" customFormat="1" ht="18" customHeight="1" x14ac:dyDescent="0.2">
      <c r="A113" s="772"/>
      <c r="B113" s="830"/>
      <c r="C113" s="832"/>
      <c r="D113" s="775"/>
      <c r="E113" s="833"/>
      <c r="F113" s="803"/>
      <c r="G113" s="534" t="s">
        <v>25</v>
      </c>
      <c r="H113" s="474">
        <v>43.4</v>
      </c>
      <c r="I113" s="462"/>
      <c r="J113" s="526"/>
      <c r="K113" s="526"/>
      <c r="L113" s="835"/>
      <c r="M113" s="807"/>
      <c r="N113" s="807"/>
      <c r="O113" s="807"/>
      <c r="P113" s="821"/>
      <c r="Q113" s="821"/>
      <c r="R113" s="821"/>
    </row>
    <row r="114" spans="1:19" s="475" customFormat="1" ht="18" customHeight="1" x14ac:dyDescent="0.2">
      <c r="A114" s="772"/>
      <c r="B114" s="830"/>
      <c r="C114" s="832"/>
      <c r="D114" s="775"/>
      <c r="E114" s="833"/>
      <c r="F114" s="834"/>
      <c r="G114" s="534" t="s">
        <v>49</v>
      </c>
      <c r="H114" s="474">
        <v>9.3000000000000007</v>
      </c>
      <c r="I114" s="462"/>
      <c r="J114" s="526"/>
      <c r="K114" s="526"/>
      <c r="L114" s="835"/>
      <c r="M114" s="807"/>
      <c r="N114" s="807"/>
      <c r="O114" s="807"/>
      <c r="R114" s="476"/>
    </row>
    <row r="115" spans="1:19" s="432" customFormat="1" ht="18" customHeight="1" x14ac:dyDescent="0.2">
      <c r="A115" s="772"/>
      <c r="B115" s="831"/>
      <c r="C115" s="832"/>
      <c r="D115" s="775"/>
      <c r="E115" s="833"/>
      <c r="F115" s="834"/>
      <c r="G115" s="461" t="s">
        <v>26</v>
      </c>
      <c r="H115" s="477">
        <f>SUM(H111:H114)</f>
        <v>69.3</v>
      </c>
      <c r="I115" s="477"/>
      <c r="J115" s="461"/>
      <c r="K115" s="461"/>
      <c r="L115" s="835"/>
      <c r="M115" s="807"/>
      <c r="N115" s="807"/>
      <c r="O115" s="807"/>
      <c r="R115" s="458"/>
    </row>
    <row r="116" spans="1:19" s="432" customFormat="1" ht="18" customHeight="1" x14ac:dyDescent="0.2">
      <c r="A116" s="827" t="s">
        <v>21</v>
      </c>
      <c r="B116" s="829" t="s">
        <v>27</v>
      </c>
      <c r="C116" s="832" t="s">
        <v>244</v>
      </c>
      <c r="D116" s="784" t="s">
        <v>496</v>
      </c>
      <c r="E116" s="843">
        <v>288712070</v>
      </c>
      <c r="F116" s="803" t="s">
        <v>495</v>
      </c>
      <c r="G116" s="534" t="s">
        <v>24</v>
      </c>
      <c r="H116" s="526"/>
      <c r="I116" s="462"/>
      <c r="J116" s="534"/>
      <c r="K116" s="534"/>
      <c r="L116" s="835"/>
      <c r="M116" s="807"/>
      <c r="N116" s="836"/>
      <c r="O116" s="807"/>
      <c r="P116" s="475"/>
      <c r="Q116" s="475"/>
      <c r="R116" s="475"/>
      <c r="S116" s="475"/>
    </row>
    <row r="117" spans="1:19" s="432" customFormat="1" ht="21" customHeight="1" x14ac:dyDescent="0.2">
      <c r="A117" s="827"/>
      <c r="B117" s="830"/>
      <c r="C117" s="832"/>
      <c r="D117" s="784"/>
      <c r="E117" s="843"/>
      <c r="F117" s="803"/>
      <c r="G117" s="526" t="s">
        <v>46</v>
      </c>
      <c r="H117" s="526">
        <v>27.5</v>
      </c>
      <c r="I117" s="527"/>
      <c r="J117" s="534"/>
      <c r="K117" s="534"/>
      <c r="L117" s="835"/>
      <c r="M117" s="807"/>
      <c r="N117" s="836"/>
      <c r="O117" s="807"/>
    </row>
    <row r="118" spans="1:19" s="432" customFormat="1" ht="18.75" customHeight="1" x14ac:dyDescent="0.2">
      <c r="A118" s="827"/>
      <c r="B118" s="830"/>
      <c r="C118" s="832"/>
      <c r="D118" s="784"/>
      <c r="E118" s="843"/>
      <c r="F118" s="803"/>
      <c r="G118" s="534" t="s">
        <v>25</v>
      </c>
      <c r="H118" s="526"/>
      <c r="I118" s="527"/>
      <c r="J118" s="534"/>
      <c r="K118" s="534"/>
      <c r="L118" s="835"/>
      <c r="M118" s="807"/>
      <c r="N118" s="836"/>
      <c r="O118" s="807"/>
    </row>
    <row r="119" spans="1:19" s="432" customFormat="1" ht="22.5" customHeight="1" x14ac:dyDescent="0.2">
      <c r="A119" s="827"/>
      <c r="B119" s="830"/>
      <c r="C119" s="832"/>
      <c r="D119" s="784"/>
      <c r="E119" s="843"/>
      <c r="F119" s="834"/>
      <c r="G119" s="534" t="s">
        <v>49</v>
      </c>
      <c r="H119" s="526"/>
      <c r="I119" s="527"/>
      <c r="J119" s="534"/>
      <c r="K119" s="534"/>
      <c r="L119" s="835"/>
      <c r="M119" s="807"/>
      <c r="N119" s="836"/>
      <c r="O119" s="807"/>
    </row>
    <row r="120" spans="1:19" s="432" customFormat="1" ht="22.5" customHeight="1" x14ac:dyDescent="0.2">
      <c r="A120" s="828"/>
      <c r="B120" s="831"/>
      <c r="C120" s="832"/>
      <c r="D120" s="784"/>
      <c r="E120" s="843"/>
      <c r="F120" s="834"/>
      <c r="G120" s="461" t="s">
        <v>26</v>
      </c>
      <c r="H120" s="477">
        <f>SUM(H116:H119)</f>
        <v>27.5</v>
      </c>
      <c r="I120" s="461"/>
      <c r="J120" s="461"/>
      <c r="K120" s="461"/>
      <c r="L120" s="835"/>
      <c r="M120" s="807"/>
      <c r="N120" s="836"/>
      <c r="O120" s="807"/>
      <c r="Q120" s="458"/>
    </row>
    <row r="121" spans="1:19" s="432" customFormat="1" ht="32.25" customHeight="1" x14ac:dyDescent="0.2">
      <c r="A121" s="837" t="s">
        <v>21</v>
      </c>
      <c r="B121" s="839" t="s">
        <v>27</v>
      </c>
      <c r="C121" s="842" t="s">
        <v>271</v>
      </c>
      <c r="D121" s="784" t="s">
        <v>497</v>
      </c>
      <c r="E121" s="843">
        <v>288712070</v>
      </c>
      <c r="F121" s="803" t="s">
        <v>495</v>
      </c>
      <c r="G121" s="534" t="s">
        <v>24</v>
      </c>
      <c r="H121" s="474">
        <v>17.3</v>
      </c>
      <c r="I121" s="462">
        <v>77.599999999999994</v>
      </c>
      <c r="J121" s="478"/>
      <c r="K121" s="478"/>
      <c r="L121" s="847" t="s">
        <v>822</v>
      </c>
      <c r="M121" s="807">
        <v>2</v>
      </c>
      <c r="N121" s="849"/>
      <c r="O121" s="850"/>
      <c r="P121" s="456"/>
    </row>
    <row r="122" spans="1:19" s="432" customFormat="1" ht="28.5" customHeight="1" x14ac:dyDescent="0.2">
      <c r="A122" s="837"/>
      <c r="B122" s="840"/>
      <c r="C122" s="842"/>
      <c r="D122" s="784"/>
      <c r="E122" s="843"/>
      <c r="F122" s="803"/>
      <c r="G122" s="526" t="s">
        <v>46</v>
      </c>
      <c r="H122" s="526">
        <v>81.5</v>
      </c>
      <c r="I122" s="462"/>
      <c r="J122" s="534"/>
      <c r="K122" s="534"/>
      <c r="L122" s="848"/>
      <c r="M122" s="807"/>
      <c r="N122" s="849"/>
      <c r="O122" s="850"/>
      <c r="P122" s="456"/>
    </row>
    <row r="123" spans="1:19" s="432" customFormat="1" ht="33.75" customHeight="1" x14ac:dyDescent="0.2">
      <c r="A123" s="837"/>
      <c r="B123" s="840"/>
      <c r="C123" s="842"/>
      <c r="D123" s="784"/>
      <c r="E123" s="843"/>
      <c r="F123" s="803"/>
      <c r="G123" s="534" t="s">
        <v>25</v>
      </c>
      <c r="H123" s="526"/>
      <c r="I123" s="527"/>
      <c r="J123" s="534"/>
      <c r="K123" s="534"/>
      <c r="L123" s="848"/>
      <c r="M123" s="807"/>
      <c r="N123" s="849"/>
      <c r="O123" s="850"/>
      <c r="R123" s="458"/>
    </row>
    <row r="124" spans="1:19" s="432" customFormat="1" ht="36.75" customHeight="1" x14ac:dyDescent="0.2">
      <c r="A124" s="837"/>
      <c r="B124" s="840"/>
      <c r="C124" s="842"/>
      <c r="D124" s="784"/>
      <c r="E124" s="843"/>
      <c r="F124" s="834"/>
      <c r="G124" s="534" t="s">
        <v>49</v>
      </c>
      <c r="H124" s="526"/>
      <c r="I124" s="527"/>
      <c r="J124" s="534"/>
      <c r="K124" s="534"/>
      <c r="L124" s="848"/>
      <c r="M124" s="807"/>
      <c r="N124" s="849"/>
      <c r="O124" s="850"/>
      <c r="R124" s="458"/>
    </row>
    <row r="125" spans="1:19" s="432" customFormat="1" ht="33" customHeight="1" x14ac:dyDescent="0.2">
      <c r="A125" s="838"/>
      <c r="B125" s="841"/>
      <c r="C125" s="842"/>
      <c r="D125" s="784"/>
      <c r="E125" s="843"/>
      <c r="F125" s="834"/>
      <c r="G125" s="461" t="s">
        <v>26</v>
      </c>
      <c r="H125" s="461">
        <f>SUM(H121:H124)</f>
        <v>98.8</v>
      </c>
      <c r="I125" s="461">
        <f>SUM(I121:I124)</f>
        <v>77.599999999999994</v>
      </c>
      <c r="J125" s="461"/>
      <c r="K125" s="461"/>
      <c r="L125" s="848"/>
      <c r="M125" s="807"/>
      <c r="N125" s="849"/>
      <c r="O125" s="850"/>
      <c r="R125" s="458"/>
    </row>
    <row r="126" spans="1:19" s="432" customFormat="1" ht="23.45" customHeight="1" x14ac:dyDescent="0.2">
      <c r="A126" s="819" t="s">
        <v>21</v>
      </c>
      <c r="B126" s="820" t="s">
        <v>27</v>
      </c>
      <c r="C126" s="851">
        <v>26</v>
      </c>
      <c r="D126" s="852" t="s">
        <v>786</v>
      </c>
      <c r="E126" s="846">
        <v>190565192</v>
      </c>
      <c r="F126" s="803" t="s">
        <v>495</v>
      </c>
      <c r="G126" s="529" t="s">
        <v>24</v>
      </c>
      <c r="H126" s="534">
        <v>67.2</v>
      </c>
      <c r="I126" s="451"/>
      <c r="J126" s="534"/>
      <c r="K126" s="524"/>
      <c r="L126" s="771" t="s">
        <v>498</v>
      </c>
      <c r="M126" s="853">
        <v>552</v>
      </c>
      <c r="N126" s="778"/>
      <c r="O126" s="778"/>
      <c r="R126" s="458"/>
    </row>
    <row r="127" spans="1:19" s="432" customFormat="1" ht="22.15" customHeight="1" x14ac:dyDescent="0.2">
      <c r="A127" s="819"/>
      <c r="B127" s="820"/>
      <c r="C127" s="851"/>
      <c r="D127" s="852"/>
      <c r="E127" s="846"/>
      <c r="F127" s="803"/>
      <c r="G127" s="529" t="s">
        <v>25</v>
      </c>
      <c r="H127" s="534">
        <v>3.2</v>
      </c>
      <c r="I127" s="451">
        <v>59.8</v>
      </c>
      <c r="J127" s="534"/>
      <c r="K127" s="524"/>
      <c r="L127" s="771"/>
      <c r="M127" s="853"/>
      <c r="N127" s="778"/>
      <c r="O127" s="778"/>
      <c r="R127" s="458"/>
    </row>
    <row r="128" spans="1:19" s="432" customFormat="1" ht="22.15" customHeight="1" x14ac:dyDescent="0.2">
      <c r="A128" s="819"/>
      <c r="B128" s="820"/>
      <c r="C128" s="851"/>
      <c r="D128" s="852"/>
      <c r="E128" s="846"/>
      <c r="F128" s="803"/>
      <c r="G128" s="529" t="s">
        <v>49</v>
      </c>
      <c r="H128" s="534"/>
      <c r="I128" s="451">
        <v>5.3</v>
      </c>
      <c r="J128" s="534"/>
      <c r="K128" s="524"/>
      <c r="L128" s="771"/>
      <c r="M128" s="853"/>
      <c r="N128" s="778"/>
      <c r="O128" s="778"/>
      <c r="R128" s="458"/>
    </row>
    <row r="129" spans="1:37" s="432" customFormat="1" ht="26.45" customHeight="1" x14ac:dyDescent="0.2">
      <c r="A129" s="819"/>
      <c r="B129" s="820"/>
      <c r="C129" s="851"/>
      <c r="D129" s="852"/>
      <c r="E129" s="846"/>
      <c r="F129" s="803"/>
      <c r="G129" s="460" t="s">
        <v>26</v>
      </c>
      <c r="H129" s="457">
        <f>SUM(H126:H127)</f>
        <v>70.400000000000006</v>
      </c>
      <c r="I129" s="457">
        <f>SUM(I126:I128)</f>
        <v>65.099999999999994</v>
      </c>
      <c r="J129" s="457"/>
      <c r="K129" s="457"/>
      <c r="L129" s="771"/>
      <c r="M129" s="853"/>
      <c r="N129" s="778"/>
      <c r="O129" s="778"/>
    </row>
    <row r="130" spans="1:37" s="432" customFormat="1" ht="23.45" customHeight="1" x14ac:dyDescent="0.2">
      <c r="A130" s="854" t="s">
        <v>21</v>
      </c>
      <c r="B130" s="855" t="s">
        <v>27</v>
      </c>
      <c r="C130" s="844" t="s">
        <v>499</v>
      </c>
      <c r="D130" s="845" t="s">
        <v>787</v>
      </c>
      <c r="E130" s="846">
        <v>288712070</v>
      </c>
      <c r="F130" s="803" t="s">
        <v>32</v>
      </c>
      <c r="G130" s="529" t="s">
        <v>46</v>
      </c>
      <c r="H130" s="534"/>
      <c r="I130" s="452">
        <v>440</v>
      </c>
      <c r="J130" s="750">
        <v>750</v>
      </c>
      <c r="K130" s="524"/>
      <c r="L130" s="856" t="s">
        <v>688</v>
      </c>
      <c r="M130" s="857">
        <v>5</v>
      </c>
      <c r="N130" s="858" t="s">
        <v>750</v>
      </c>
      <c r="O130" s="869"/>
      <c r="R130" s="458"/>
    </row>
    <row r="131" spans="1:37" s="432" customFormat="1" ht="22.15" customHeight="1" x14ac:dyDescent="0.2">
      <c r="A131" s="854"/>
      <c r="B131" s="855"/>
      <c r="C131" s="844"/>
      <c r="D131" s="845"/>
      <c r="E131" s="846"/>
      <c r="F131" s="803"/>
      <c r="G131" s="733" t="s">
        <v>49</v>
      </c>
      <c r="H131" s="534"/>
      <c r="I131" s="452"/>
      <c r="J131" s="734">
        <v>510</v>
      </c>
      <c r="K131" s="479"/>
      <c r="L131" s="856"/>
      <c r="M131" s="857"/>
      <c r="N131" s="859"/>
      <c r="O131" s="869"/>
      <c r="R131" s="458"/>
    </row>
    <row r="132" spans="1:37" s="432" customFormat="1" ht="22.15" customHeight="1" x14ac:dyDescent="0.2">
      <c r="A132" s="854"/>
      <c r="B132" s="855"/>
      <c r="C132" s="844"/>
      <c r="D132" s="845"/>
      <c r="E132" s="846"/>
      <c r="F132" s="803"/>
      <c r="G132" s="529" t="s">
        <v>24</v>
      </c>
      <c r="H132" s="534"/>
      <c r="I132" s="452">
        <v>65</v>
      </c>
      <c r="J132" s="734"/>
      <c r="K132" s="479"/>
      <c r="L132" s="856"/>
      <c r="M132" s="857"/>
      <c r="N132" s="859"/>
      <c r="O132" s="869"/>
      <c r="R132" s="458"/>
    </row>
    <row r="133" spans="1:37" s="432" customFormat="1" ht="26.45" customHeight="1" x14ac:dyDescent="0.2">
      <c r="A133" s="854"/>
      <c r="B133" s="855"/>
      <c r="C133" s="844"/>
      <c r="D133" s="845"/>
      <c r="E133" s="846"/>
      <c r="F133" s="803"/>
      <c r="G133" s="460" t="s">
        <v>26</v>
      </c>
      <c r="H133" s="457"/>
      <c r="I133" s="457">
        <f>SUM(I130:I132)</f>
        <v>505</v>
      </c>
      <c r="J133" s="457">
        <f>SUM(J130:J132)</f>
        <v>1260</v>
      </c>
      <c r="K133" s="457"/>
      <c r="L133" s="856"/>
      <c r="M133" s="857"/>
      <c r="N133" s="859"/>
      <c r="O133" s="869"/>
    </row>
    <row r="134" spans="1:37" s="432" customFormat="1" ht="15.75" x14ac:dyDescent="0.2">
      <c r="A134" s="525" t="s">
        <v>27</v>
      </c>
      <c r="B134" s="480" t="s">
        <v>782</v>
      </c>
      <c r="C134" s="480"/>
      <c r="D134" s="453"/>
      <c r="E134" s="481"/>
      <c r="F134" s="453"/>
      <c r="G134" s="453"/>
      <c r="H134" s="482"/>
      <c r="I134" s="453"/>
      <c r="J134" s="453"/>
      <c r="K134" s="453"/>
      <c r="L134" s="453"/>
      <c r="M134" s="453"/>
      <c r="N134" s="453"/>
      <c r="O134" s="453"/>
    </row>
    <row r="135" spans="1:37" s="432" customFormat="1" ht="15.75" x14ac:dyDescent="0.2">
      <c r="A135" s="520" t="s">
        <v>27</v>
      </c>
      <c r="B135" s="521" t="s">
        <v>21</v>
      </c>
      <c r="C135" s="769" t="s">
        <v>784</v>
      </c>
      <c r="D135" s="769"/>
      <c r="E135" s="769"/>
      <c r="F135" s="769"/>
      <c r="G135" s="769"/>
      <c r="H135" s="769"/>
      <c r="I135" s="769"/>
      <c r="J135" s="769"/>
      <c r="K135" s="769"/>
      <c r="L135" s="769"/>
      <c r="M135" s="769"/>
      <c r="N135" s="769"/>
      <c r="O135" s="769"/>
      <c r="P135" s="456"/>
    </row>
    <row r="136" spans="1:37" s="483" customFormat="1" ht="45" customHeight="1" x14ac:dyDescent="0.2">
      <c r="A136" s="819" t="s">
        <v>27</v>
      </c>
      <c r="B136" s="773" t="s">
        <v>21</v>
      </c>
      <c r="C136" s="862" t="s">
        <v>21</v>
      </c>
      <c r="D136" s="864" t="s">
        <v>703</v>
      </c>
      <c r="E136" s="865">
        <v>288712070</v>
      </c>
      <c r="F136" s="787" t="s">
        <v>41</v>
      </c>
      <c r="G136" s="526" t="s">
        <v>24</v>
      </c>
      <c r="H136" s="526"/>
      <c r="I136" s="462">
        <v>1.5</v>
      </c>
      <c r="J136" s="526">
        <v>1.8</v>
      </c>
      <c r="K136" s="526">
        <v>2</v>
      </c>
      <c r="L136" s="872" t="s">
        <v>500</v>
      </c>
      <c r="M136" s="866" t="s">
        <v>798</v>
      </c>
      <c r="N136" s="866" t="s">
        <v>799</v>
      </c>
      <c r="O136" s="866" t="s">
        <v>798</v>
      </c>
      <c r="P136" s="432"/>
      <c r="Q136" s="432"/>
      <c r="R136" s="432"/>
      <c r="S136" s="432"/>
      <c r="T136" s="432"/>
      <c r="U136" s="432"/>
      <c r="V136" s="432"/>
      <c r="W136" s="432"/>
      <c r="X136" s="432"/>
      <c r="Y136" s="432"/>
      <c r="Z136" s="432"/>
      <c r="AA136" s="432"/>
      <c r="AB136" s="432"/>
      <c r="AC136" s="432"/>
      <c r="AD136" s="432"/>
      <c r="AE136" s="432"/>
      <c r="AF136" s="432"/>
      <c r="AG136" s="432"/>
      <c r="AH136" s="432"/>
      <c r="AI136" s="432"/>
      <c r="AJ136" s="432"/>
      <c r="AK136" s="432"/>
    </row>
    <row r="137" spans="1:37" s="483" customFormat="1" ht="34.5" customHeight="1" x14ac:dyDescent="0.2">
      <c r="A137" s="871"/>
      <c r="B137" s="861"/>
      <c r="C137" s="863"/>
      <c r="D137" s="864"/>
      <c r="E137" s="865"/>
      <c r="F137" s="787"/>
      <c r="G137" s="460" t="s">
        <v>26</v>
      </c>
      <c r="H137" s="460"/>
      <c r="I137" s="460">
        <f>SUM(I136)</f>
        <v>1.5</v>
      </c>
      <c r="J137" s="460">
        <f>SUM(J136)</f>
        <v>1.8</v>
      </c>
      <c r="K137" s="460">
        <f>SUM(K136)</f>
        <v>2</v>
      </c>
      <c r="L137" s="873"/>
      <c r="M137" s="867"/>
      <c r="N137" s="867"/>
      <c r="O137" s="867"/>
      <c r="P137" s="432"/>
      <c r="Q137" s="432"/>
      <c r="R137" s="432"/>
      <c r="S137" s="432"/>
      <c r="T137" s="432"/>
      <c r="U137" s="432"/>
      <c r="V137" s="432"/>
      <c r="W137" s="432"/>
      <c r="X137" s="432"/>
      <c r="Y137" s="432"/>
      <c r="Z137" s="432"/>
      <c r="AA137" s="432"/>
      <c r="AB137" s="432"/>
      <c r="AC137" s="432"/>
      <c r="AD137" s="432"/>
      <c r="AE137" s="432"/>
      <c r="AF137" s="432"/>
      <c r="AG137" s="432"/>
      <c r="AH137" s="432"/>
      <c r="AI137" s="432"/>
      <c r="AJ137" s="432"/>
      <c r="AK137" s="432"/>
    </row>
    <row r="138" spans="1:37" s="432" customFormat="1" ht="15.75" x14ac:dyDescent="0.2">
      <c r="A138" s="520" t="s">
        <v>32</v>
      </c>
      <c r="B138" s="768" t="s">
        <v>783</v>
      </c>
      <c r="C138" s="768"/>
      <c r="D138" s="768"/>
      <c r="E138" s="768"/>
      <c r="F138" s="768"/>
      <c r="G138" s="768"/>
      <c r="H138" s="768"/>
      <c r="I138" s="768"/>
      <c r="J138" s="768"/>
      <c r="K138" s="768"/>
      <c r="L138" s="768"/>
      <c r="M138" s="768"/>
      <c r="N138" s="768"/>
      <c r="O138" s="768"/>
    </row>
    <row r="139" spans="1:37" s="432" customFormat="1" ht="15.75" x14ac:dyDescent="0.2">
      <c r="A139" s="520" t="s">
        <v>32</v>
      </c>
      <c r="B139" s="521" t="s">
        <v>21</v>
      </c>
      <c r="C139" s="769" t="s">
        <v>501</v>
      </c>
      <c r="D139" s="769"/>
      <c r="E139" s="769"/>
      <c r="F139" s="769"/>
      <c r="G139" s="769"/>
      <c r="H139" s="769"/>
      <c r="I139" s="769"/>
      <c r="J139" s="769"/>
      <c r="K139" s="769"/>
      <c r="L139" s="769"/>
      <c r="M139" s="769"/>
      <c r="N139" s="769"/>
      <c r="O139" s="769"/>
    </row>
    <row r="140" spans="1:37" s="432" customFormat="1" ht="42" customHeight="1" x14ac:dyDescent="0.2">
      <c r="A140" s="779" t="s">
        <v>32</v>
      </c>
      <c r="B140" s="800" t="s">
        <v>21</v>
      </c>
      <c r="C140" s="862" t="s">
        <v>21</v>
      </c>
      <c r="D140" s="784" t="s">
        <v>502</v>
      </c>
      <c r="E140" s="868">
        <v>157701712</v>
      </c>
      <c r="F140" s="866" t="s">
        <v>41</v>
      </c>
      <c r="G140" s="534" t="s">
        <v>24</v>
      </c>
      <c r="H140" s="526">
        <v>1.5</v>
      </c>
      <c r="I140" s="527">
        <v>2</v>
      </c>
      <c r="J140" s="526">
        <v>2</v>
      </c>
      <c r="K140" s="526">
        <v>2</v>
      </c>
      <c r="L140" s="784" t="s">
        <v>503</v>
      </c>
      <c r="M140" s="860" t="s">
        <v>261</v>
      </c>
      <c r="N140" s="860" t="s">
        <v>261</v>
      </c>
      <c r="O140" s="860" t="s">
        <v>261</v>
      </c>
    </row>
    <row r="141" spans="1:37" s="432" customFormat="1" ht="32.25" customHeight="1" x14ac:dyDescent="0.2">
      <c r="A141" s="779"/>
      <c r="B141" s="800"/>
      <c r="C141" s="862"/>
      <c r="D141" s="784"/>
      <c r="E141" s="868"/>
      <c r="F141" s="866"/>
      <c r="G141" s="460" t="s">
        <v>26</v>
      </c>
      <c r="H141" s="461">
        <f>SUM(H140)</f>
        <v>1.5</v>
      </c>
      <c r="I141" s="461">
        <f>SUM(I140)</f>
        <v>2</v>
      </c>
      <c r="J141" s="461">
        <f>SUM(J140)</f>
        <v>2</v>
      </c>
      <c r="K141" s="461">
        <f>SUM(K140)</f>
        <v>2</v>
      </c>
      <c r="L141" s="784"/>
      <c r="M141" s="860"/>
      <c r="N141" s="860"/>
      <c r="O141" s="860"/>
    </row>
    <row r="142" spans="1:37" s="432" customFormat="1" ht="29.45" customHeight="1" x14ac:dyDescent="0.2">
      <c r="A142" s="819" t="s">
        <v>32</v>
      </c>
      <c r="B142" s="800" t="s">
        <v>21</v>
      </c>
      <c r="C142" s="832" t="s">
        <v>27</v>
      </c>
      <c r="D142" s="784" t="s">
        <v>504</v>
      </c>
      <c r="E142" s="875" t="s">
        <v>176</v>
      </c>
      <c r="F142" s="787" t="s">
        <v>41</v>
      </c>
      <c r="G142" s="534" t="s">
        <v>24</v>
      </c>
      <c r="H142" s="526">
        <v>2</v>
      </c>
      <c r="I142" s="527">
        <v>2</v>
      </c>
      <c r="J142" s="526">
        <v>2</v>
      </c>
      <c r="K142" s="526">
        <v>2</v>
      </c>
      <c r="L142" s="784" t="s">
        <v>505</v>
      </c>
      <c r="M142" s="874">
        <v>2</v>
      </c>
      <c r="N142" s="874">
        <v>2</v>
      </c>
      <c r="O142" s="874">
        <v>2</v>
      </c>
    </row>
    <row r="143" spans="1:37" s="432" customFormat="1" ht="33.6" customHeight="1" x14ac:dyDescent="0.2">
      <c r="A143" s="819"/>
      <c r="B143" s="800"/>
      <c r="C143" s="832"/>
      <c r="D143" s="784"/>
      <c r="E143" s="875"/>
      <c r="F143" s="787"/>
      <c r="G143" s="460" t="s">
        <v>26</v>
      </c>
      <c r="H143" s="461">
        <f>SUM(H142)</f>
        <v>2</v>
      </c>
      <c r="I143" s="461">
        <f>SUM(I142)</f>
        <v>2</v>
      </c>
      <c r="J143" s="461">
        <f>SUM(J142)</f>
        <v>2</v>
      </c>
      <c r="K143" s="461">
        <f>SUM(K142)</f>
        <v>2</v>
      </c>
      <c r="L143" s="794"/>
      <c r="M143" s="874"/>
      <c r="N143" s="874"/>
      <c r="O143" s="874"/>
    </row>
    <row r="144" spans="1:37" s="432" customFormat="1" ht="31.15" customHeight="1" x14ac:dyDescent="0.2">
      <c r="A144" s="779" t="s">
        <v>32</v>
      </c>
      <c r="B144" s="800" t="s">
        <v>21</v>
      </c>
      <c r="C144" s="832" t="s">
        <v>32</v>
      </c>
      <c r="D144" s="864" t="s">
        <v>704</v>
      </c>
      <c r="E144" s="870" t="s">
        <v>176</v>
      </c>
      <c r="F144" s="866" t="s">
        <v>41</v>
      </c>
      <c r="G144" s="534" t="s">
        <v>24</v>
      </c>
      <c r="H144" s="526">
        <v>0.3</v>
      </c>
      <c r="I144" s="551">
        <v>0.5</v>
      </c>
      <c r="J144" s="550">
        <v>0.5</v>
      </c>
      <c r="K144" s="550">
        <v>0.6</v>
      </c>
      <c r="L144" s="661" t="s">
        <v>506</v>
      </c>
      <c r="M144" s="659" t="s">
        <v>473</v>
      </c>
      <c r="N144" s="659" t="s">
        <v>648</v>
      </c>
      <c r="O144" s="659" t="s">
        <v>648</v>
      </c>
    </row>
    <row r="145" spans="1:16" s="432" customFormat="1" ht="32.25" customHeight="1" x14ac:dyDescent="0.2">
      <c r="A145" s="779"/>
      <c r="B145" s="800"/>
      <c r="C145" s="832"/>
      <c r="D145" s="864"/>
      <c r="E145" s="870"/>
      <c r="F145" s="866"/>
      <c r="G145" s="460" t="s">
        <v>26</v>
      </c>
      <c r="H145" s="461">
        <f>SUM(H144)</f>
        <v>0.3</v>
      </c>
      <c r="I145" s="461">
        <f>SUM(I144)</f>
        <v>0.5</v>
      </c>
      <c r="J145" s="461">
        <f>SUM(J144)</f>
        <v>0.5</v>
      </c>
      <c r="K145" s="461">
        <f>SUM(K144)</f>
        <v>0.6</v>
      </c>
      <c r="L145" s="661" t="s">
        <v>731</v>
      </c>
      <c r="M145" s="659" t="s">
        <v>378</v>
      </c>
      <c r="N145" s="659" t="s">
        <v>378</v>
      </c>
      <c r="O145" s="659" t="s">
        <v>378</v>
      </c>
    </row>
    <row r="146" spans="1:16" s="432" customFormat="1" ht="30" customHeight="1" x14ac:dyDescent="0.2">
      <c r="A146" s="819" t="s">
        <v>32</v>
      </c>
      <c r="B146" s="800" t="s">
        <v>21</v>
      </c>
      <c r="C146" s="832" t="s">
        <v>43</v>
      </c>
      <c r="D146" s="864" t="s">
        <v>732</v>
      </c>
      <c r="E146" s="868">
        <v>157701712</v>
      </c>
      <c r="F146" s="787" t="s">
        <v>41</v>
      </c>
      <c r="G146" s="534" t="s">
        <v>24</v>
      </c>
      <c r="H146" s="526">
        <v>8.6999999999999993</v>
      </c>
      <c r="I146" s="462">
        <v>5</v>
      </c>
      <c r="J146" s="526">
        <v>6</v>
      </c>
      <c r="K146" s="526">
        <v>7</v>
      </c>
      <c r="L146" s="784" t="s">
        <v>507</v>
      </c>
      <c r="M146" s="874">
        <v>6</v>
      </c>
      <c r="N146" s="874">
        <v>7</v>
      </c>
      <c r="O146" s="874">
        <v>8</v>
      </c>
      <c r="P146" s="456"/>
    </row>
    <row r="147" spans="1:16" s="432" customFormat="1" ht="27" customHeight="1" x14ac:dyDescent="0.2">
      <c r="A147" s="819"/>
      <c r="B147" s="800"/>
      <c r="C147" s="832"/>
      <c r="D147" s="864"/>
      <c r="E147" s="868"/>
      <c r="F147" s="787"/>
      <c r="G147" s="534" t="s">
        <v>47</v>
      </c>
      <c r="H147" s="526">
        <v>34</v>
      </c>
      <c r="I147" s="462"/>
      <c r="J147" s="526"/>
      <c r="K147" s="526"/>
      <c r="L147" s="784"/>
      <c r="M147" s="874"/>
      <c r="N147" s="874"/>
      <c r="O147" s="874"/>
      <c r="P147" s="456"/>
    </row>
    <row r="148" spans="1:16" s="432" customFormat="1" ht="27" customHeight="1" x14ac:dyDescent="0.2">
      <c r="A148" s="819"/>
      <c r="B148" s="800"/>
      <c r="C148" s="832"/>
      <c r="D148" s="864"/>
      <c r="E148" s="868"/>
      <c r="F148" s="787"/>
      <c r="G148" s="460" t="s">
        <v>26</v>
      </c>
      <c r="H148" s="461">
        <f>SUM(H146:H147)</f>
        <v>42.7</v>
      </c>
      <c r="I148" s="461">
        <f>SUM(I146)</f>
        <v>5</v>
      </c>
      <c r="J148" s="461">
        <f>SUM(J146)</f>
        <v>6</v>
      </c>
      <c r="K148" s="461">
        <f>SUM(K146)</f>
        <v>7</v>
      </c>
      <c r="L148" s="794"/>
      <c r="M148" s="874"/>
      <c r="N148" s="874"/>
      <c r="O148" s="874"/>
    </row>
    <row r="149" spans="1:16" s="432" customFormat="1" ht="21.6" customHeight="1" x14ac:dyDescent="0.2">
      <c r="A149" s="520" t="s">
        <v>32</v>
      </c>
      <c r="B149" s="521" t="s">
        <v>27</v>
      </c>
      <c r="C149" s="769" t="s">
        <v>508</v>
      </c>
      <c r="D149" s="769"/>
      <c r="E149" s="769"/>
      <c r="F149" s="769"/>
      <c r="G149" s="769"/>
      <c r="H149" s="769"/>
      <c r="I149" s="769"/>
      <c r="J149" s="769"/>
      <c r="K149" s="769"/>
      <c r="L149" s="769"/>
      <c r="M149" s="769"/>
      <c r="N149" s="769"/>
      <c r="O149" s="769"/>
    </row>
    <row r="150" spans="1:16" s="432" customFormat="1" ht="36.75" customHeight="1" x14ac:dyDescent="0.2">
      <c r="A150" s="819" t="s">
        <v>32</v>
      </c>
      <c r="B150" s="800" t="s">
        <v>27</v>
      </c>
      <c r="C150" s="832" t="s">
        <v>21</v>
      </c>
      <c r="D150" s="876" t="s">
        <v>749</v>
      </c>
      <c r="E150" s="875" t="s">
        <v>176</v>
      </c>
      <c r="F150" s="803" t="s">
        <v>41</v>
      </c>
      <c r="G150" s="534" t="s">
        <v>24</v>
      </c>
      <c r="H150" s="526">
        <v>0.3</v>
      </c>
      <c r="I150" s="551">
        <v>1</v>
      </c>
      <c r="J150" s="552">
        <v>2</v>
      </c>
      <c r="K150" s="552">
        <v>2</v>
      </c>
      <c r="L150" s="794" t="s">
        <v>506</v>
      </c>
      <c r="M150" s="867" t="s">
        <v>509</v>
      </c>
      <c r="N150" s="867" t="s">
        <v>644</v>
      </c>
      <c r="O150" s="867" t="s">
        <v>644</v>
      </c>
    </row>
    <row r="151" spans="1:16" ht="30.75" customHeight="1" x14ac:dyDescent="0.2">
      <c r="A151" s="819"/>
      <c r="B151" s="800"/>
      <c r="C151" s="832"/>
      <c r="D151" s="877"/>
      <c r="E151" s="875"/>
      <c r="F151" s="803"/>
      <c r="G151" s="460" t="s">
        <v>26</v>
      </c>
      <c r="H151" s="460">
        <f>SUM(H150)</f>
        <v>0.3</v>
      </c>
      <c r="I151" s="460">
        <f>SUM(I150)</f>
        <v>1</v>
      </c>
      <c r="J151" s="460">
        <f>SUM(J150)</f>
        <v>2</v>
      </c>
      <c r="K151" s="460">
        <f>SUM(K150)</f>
        <v>2</v>
      </c>
      <c r="L151" s="794"/>
      <c r="M151" s="867"/>
      <c r="N151" s="867"/>
      <c r="O151" s="867"/>
    </row>
    <row r="152" spans="1:16" ht="31.9" customHeight="1" x14ac:dyDescent="0.2">
      <c r="A152" s="819" t="s">
        <v>32</v>
      </c>
      <c r="B152" s="800" t="s">
        <v>27</v>
      </c>
      <c r="C152" s="832" t="s">
        <v>32</v>
      </c>
      <c r="D152" s="784" t="s">
        <v>510</v>
      </c>
      <c r="E152" s="766" t="s">
        <v>468</v>
      </c>
      <c r="F152" s="787" t="s">
        <v>41</v>
      </c>
      <c r="G152" s="526" t="s">
        <v>24</v>
      </c>
      <c r="H152" s="526">
        <v>6</v>
      </c>
      <c r="I152" s="462">
        <v>6</v>
      </c>
      <c r="J152" s="526">
        <v>6</v>
      </c>
      <c r="K152" s="526">
        <v>6</v>
      </c>
      <c r="L152" s="872" t="s">
        <v>511</v>
      </c>
      <c r="M152" s="836">
        <v>8</v>
      </c>
      <c r="N152" s="867" t="s">
        <v>186</v>
      </c>
      <c r="O152" s="867" t="s">
        <v>186</v>
      </c>
    </row>
    <row r="153" spans="1:16" ht="31.9" customHeight="1" x14ac:dyDescent="0.2">
      <c r="A153" s="819"/>
      <c r="B153" s="800"/>
      <c r="C153" s="832"/>
      <c r="D153" s="784"/>
      <c r="E153" s="766"/>
      <c r="F153" s="787"/>
      <c r="G153" s="460" t="s">
        <v>26</v>
      </c>
      <c r="H153" s="460">
        <f>SUM(H152)</f>
        <v>6</v>
      </c>
      <c r="I153" s="460">
        <f>SUM(I152)</f>
        <v>6</v>
      </c>
      <c r="J153" s="460">
        <f>SUM(J152)</f>
        <v>6</v>
      </c>
      <c r="K153" s="460">
        <f>SUM(K152)</f>
        <v>6</v>
      </c>
      <c r="L153" s="872"/>
      <c r="M153" s="836"/>
      <c r="N153" s="867"/>
      <c r="O153" s="867"/>
    </row>
    <row r="154" spans="1:16" ht="14.25" x14ac:dyDescent="0.2">
      <c r="A154" s="532" t="s">
        <v>32</v>
      </c>
      <c r="B154" s="533" t="s">
        <v>32</v>
      </c>
      <c r="C154" s="769" t="s">
        <v>512</v>
      </c>
      <c r="D154" s="769"/>
      <c r="E154" s="769"/>
      <c r="F154" s="769"/>
      <c r="G154" s="769"/>
      <c r="H154" s="769"/>
      <c r="I154" s="769"/>
      <c r="J154" s="769"/>
      <c r="K154" s="769"/>
      <c r="L154" s="769"/>
      <c r="M154" s="769"/>
      <c r="N154" s="769"/>
      <c r="O154" s="769"/>
    </row>
    <row r="155" spans="1:16" ht="36.6" customHeight="1" x14ac:dyDescent="0.2">
      <c r="A155" s="799" t="s">
        <v>32</v>
      </c>
      <c r="B155" s="800" t="s">
        <v>32</v>
      </c>
      <c r="C155" s="832" t="s">
        <v>21</v>
      </c>
      <c r="D155" s="775" t="s">
        <v>513</v>
      </c>
      <c r="E155" s="878">
        <v>157536164</v>
      </c>
      <c r="F155" s="787" t="s">
        <v>41</v>
      </c>
      <c r="G155" s="534" t="s">
        <v>24</v>
      </c>
      <c r="H155" s="534">
        <v>100</v>
      </c>
      <c r="I155" s="451">
        <v>110</v>
      </c>
      <c r="J155" s="552">
        <v>120</v>
      </c>
      <c r="K155" s="552">
        <v>130</v>
      </c>
      <c r="L155" s="784" t="s">
        <v>514</v>
      </c>
      <c r="M155" s="867" t="s">
        <v>509</v>
      </c>
      <c r="N155" s="867" t="s">
        <v>509</v>
      </c>
      <c r="O155" s="867" t="s">
        <v>509</v>
      </c>
    </row>
    <row r="156" spans="1:16" ht="26.45" customHeight="1" x14ac:dyDescent="0.2">
      <c r="A156" s="799"/>
      <c r="B156" s="800"/>
      <c r="C156" s="832"/>
      <c r="D156" s="775"/>
      <c r="E156" s="878"/>
      <c r="F156" s="787"/>
      <c r="G156" s="460" t="s">
        <v>26</v>
      </c>
      <c r="H156" s="460">
        <f>SUM(H155)</f>
        <v>100</v>
      </c>
      <c r="I156" s="460">
        <f>SUM(I155)</f>
        <v>110</v>
      </c>
      <c r="J156" s="460">
        <f>SUM(J155)</f>
        <v>120</v>
      </c>
      <c r="K156" s="460">
        <f>SUM(K155)</f>
        <v>130</v>
      </c>
      <c r="L156" s="784"/>
      <c r="M156" s="867"/>
      <c r="N156" s="867"/>
      <c r="O156" s="867"/>
    </row>
    <row r="157" spans="1:16" ht="35.450000000000003" customHeight="1" x14ac:dyDescent="0.2">
      <c r="A157" s="799" t="s">
        <v>32</v>
      </c>
      <c r="B157" s="800" t="s">
        <v>32</v>
      </c>
      <c r="C157" s="832" t="s">
        <v>27</v>
      </c>
      <c r="D157" s="775" t="s">
        <v>515</v>
      </c>
      <c r="E157" s="886">
        <v>288712070</v>
      </c>
      <c r="F157" s="787" t="s">
        <v>41</v>
      </c>
      <c r="G157" s="534" t="s">
        <v>24</v>
      </c>
      <c r="H157" s="534">
        <v>0.3</v>
      </c>
      <c r="I157" s="451">
        <v>0.8</v>
      </c>
      <c r="J157" s="552">
        <v>1</v>
      </c>
      <c r="K157" s="552">
        <v>1</v>
      </c>
      <c r="L157" s="784" t="s">
        <v>516</v>
      </c>
      <c r="M157" s="867" t="s">
        <v>202</v>
      </c>
      <c r="N157" s="867" t="s">
        <v>72</v>
      </c>
      <c r="O157" s="867" t="s">
        <v>244</v>
      </c>
    </row>
    <row r="158" spans="1:16" ht="30.6" customHeight="1" x14ac:dyDescent="0.2">
      <c r="A158" s="799"/>
      <c r="B158" s="800"/>
      <c r="C158" s="832"/>
      <c r="D158" s="775"/>
      <c r="E158" s="886"/>
      <c r="F158" s="787"/>
      <c r="G158" s="460" t="s">
        <v>26</v>
      </c>
      <c r="H158" s="460">
        <f>SUM(H157)</f>
        <v>0.3</v>
      </c>
      <c r="I158" s="460">
        <f>SUM(I157)</f>
        <v>0.8</v>
      </c>
      <c r="J158" s="460">
        <f>SUM(J157)</f>
        <v>1</v>
      </c>
      <c r="K158" s="460">
        <f>SUM(K157)</f>
        <v>1</v>
      </c>
      <c r="L158" s="784"/>
      <c r="M158" s="867"/>
      <c r="N158" s="867"/>
      <c r="O158" s="867"/>
    </row>
    <row r="159" spans="1:16" ht="19.899999999999999" customHeight="1" x14ac:dyDescent="0.2">
      <c r="A159" s="747" t="s">
        <v>21</v>
      </c>
      <c r="B159" s="883" t="s">
        <v>517</v>
      </c>
      <c r="C159" s="883"/>
      <c r="D159" s="883"/>
      <c r="E159" s="883"/>
      <c r="F159" s="883"/>
      <c r="G159" s="883"/>
      <c r="H159" s="747">
        <f>SUM(H36,H100,H103,H105,H110,H115,H120,H125,H129,H133,H137,H141,H143,H145,H148,H151,H153,H156,H158)</f>
        <v>11065.937399999997</v>
      </c>
      <c r="I159" s="747">
        <f t="shared" ref="I159:K159" si="5">SUM(I36,I100,I103,I105,I110,I115,I120,I125,I129,I133,I137,I141,I143,I145,I148,I151,I153,I156,I158)</f>
        <v>13775.2</v>
      </c>
      <c r="J159" s="747">
        <f t="shared" si="5"/>
        <v>14480.781999999999</v>
      </c>
      <c r="K159" s="747">
        <f t="shared" si="5"/>
        <v>13522.775860000002</v>
      </c>
      <c r="L159" s="884"/>
      <c r="M159" s="884"/>
      <c r="N159" s="884"/>
      <c r="O159" s="884"/>
    </row>
    <row r="160" spans="1:16" ht="15" x14ac:dyDescent="0.2">
      <c r="A160" s="484"/>
      <c r="B160" s="484"/>
      <c r="C160" s="484"/>
      <c r="D160" s="484"/>
      <c r="E160" s="518"/>
      <c r="F160" s="518"/>
      <c r="G160" s="484"/>
      <c r="H160" s="485"/>
      <c r="I160" s="484"/>
      <c r="J160" s="484"/>
      <c r="K160" s="484"/>
      <c r="L160" s="445"/>
      <c r="M160" s="445"/>
      <c r="N160" s="445"/>
      <c r="O160" s="445"/>
    </row>
    <row r="161" spans="1:18" ht="15" x14ac:dyDescent="0.2">
      <c r="A161" s="486"/>
      <c r="B161" s="487"/>
      <c r="C161" s="488"/>
      <c r="D161" s="488"/>
      <c r="E161" s="489"/>
      <c r="F161" s="885" t="s">
        <v>129</v>
      </c>
      <c r="G161" s="885"/>
      <c r="H161" s="885"/>
      <c r="I161" s="885"/>
      <c r="J161" s="490"/>
      <c r="K161" s="491"/>
      <c r="L161" s="444"/>
      <c r="M161" s="492"/>
      <c r="N161" s="444"/>
      <c r="O161" s="444"/>
    </row>
    <row r="162" spans="1:18" ht="15" x14ac:dyDescent="0.2">
      <c r="A162" s="444"/>
      <c r="B162" s="493"/>
      <c r="C162" s="494"/>
      <c r="D162" s="494"/>
      <c r="E162" s="495"/>
      <c r="F162" s="496"/>
      <c r="G162" s="497"/>
      <c r="H162" s="498"/>
      <c r="I162" s="535"/>
      <c r="J162" s="535"/>
      <c r="K162" s="535"/>
      <c r="L162" s="444"/>
      <c r="M162" s="492"/>
      <c r="N162" s="444"/>
      <c r="O162" s="444"/>
    </row>
    <row r="163" spans="1:18" ht="15.75" customHeight="1" x14ac:dyDescent="0.2">
      <c r="A163" s="882" t="s">
        <v>130</v>
      </c>
      <c r="B163" s="882"/>
      <c r="C163" s="882"/>
      <c r="D163" s="882"/>
      <c r="E163" s="882"/>
      <c r="F163" s="882"/>
      <c r="G163" s="882"/>
      <c r="H163" s="547" t="s">
        <v>131</v>
      </c>
      <c r="I163" s="547" t="s">
        <v>132</v>
      </c>
      <c r="J163" s="547" t="s">
        <v>133</v>
      </c>
      <c r="K163" s="547" t="s">
        <v>134</v>
      </c>
    </row>
    <row r="164" spans="1:18" ht="15.75" x14ac:dyDescent="0.2">
      <c r="A164" s="887" t="s">
        <v>135</v>
      </c>
      <c r="B164" s="887"/>
      <c r="C164" s="887"/>
      <c r="D164" s="887"/>
      <c r="E164" s="887"/>
      <c r="F164" s="887"/>
      <c r="G164" s="887"/>
      <c r="H164" s="545">
        <f>SUM(H165:H168)</f>
        <v>10908.937400000003</v>
      </c>
      <c r="I164" s="546">
        <f>SUM(I165:I168)</f>
        <v>13590.700000000003</v>
      </c>
      <c r="J164" s="545">
        <f>SUM(J165:J168)</f>
        <v>13970.781999999999</v>
      </c>
      <c r="K164" s="545">
        <f>SUM(K165:K168)</f>
        <v>13522.77586</v>
      </c>
    </row>
    <row r="165" spans="1:18" ht="15.75" x14ac:dyDescent="0.2">
      <c r="A165" s="879" t="s">
        <v>136</v>
      </c>
      <c r="B165" s="879"/>
      <c r="C165" s="879"/>
      <c r="D165" s="879"/>
      <c r="E165" s="879"/>
      <c r="F165" s="879"/>
      <c r="G165" s="879"/>
      <c r="H165" s="544">
        <f>SUM(H22,H25,H38,H42,H46,H50,H54,H58,H61,H65,H69,H73,H77,H81,H86,H89,H93,H97,H102,H104,H109,H111,H116,H121,H126,H132,H136,H140,H142,H144,H146,H150,H152,H155,H157)</f>
        <v>4466.1374000000005</v>
      </c>
      <c r="I165" s="544">
        <f t="shared" ref="I165:K165" si="6">SUM(I22,I25,I38,I42,I46,I50,I54,I58,I61,I65,I69,I73,I77,I81,I86,I89,I93,I97,I102,I104,I109,I111,I116,I121,I126,I132,I136,I140,I142,I144,I146,I150,I152,I155,I157)</f>
        <v>5144.4000000000024</v>
      </c>
      <c r="J165" s="544">
        <f t="shared" si="6"/>
        <v>5065.2240000000002</v>
      </c>
      <c r="K165" s="544">
        <f t="shared" si="6"/>
        <v>5135.706000000001</v>
      </c>
    </row>
    <row r="166" spans="1:18" ht="15.75" x14ac:dyDescent="0.25">
      <c r="A166" s="880" t="s">
        <v>137</v>
      </c>
      <c r="B166" s="880"/>
      <c r="C166" s="880"/>
      <c r="D166" s="880"/>
      <c r="E166" s="880"/>
      <c r="F166" s="880"/>
      <c r="G166" s="880"/>
      <c r="H166" s="544">
        <f>SUM(H39,H43,H47,H51,H55,H59,H62,H66,H71,H74,H78,H82,H87,H90,H94,H98)</f>
        <v>279.60000000000002</v>
      </c>
      <c r="I166" s="544">
        <f>SUM(I39,I43,I47,I51,I55,I59,I62,I66,I71,I74,I78,I82,I87,I90,I94,I98)</f>
        <v>447.80000000000007</v>
      </c>
      <c r="J166" s="544">
        <f>SUM(J39,J43,J47,J51,J55,J59,J62,J66,J71,J74,J78,J82,J87,J90,J94,J98)</f>
        <v>439.62</v>
      </c>
      <c r="K166" s="544">
        <f>SUM(K39,K43,K47,K51,K55,K59,K62,K66,K71,K74,K78,K82,K87,K90,K94,K98)</f>
        <v>443.93</v>
      </c>
    </row>
    <row r="167" spans="1:18" ht="15.75" x14ac:dyDescent="0.25">
      <c r="A167" s="880" t="s">
        <v>138</v>
      </c>
      <c r="B167" s="880"/>
      <c r="C167" s="880"/>
      <c r="D167" s="880"/>
      <c r="E167" s="880"/>
      <c r="F167" s="880"/>
      <c r="G167" s="880"/>
      <c r="H167" s="544">
        <f>SUM(H14,H15,H16,H17,H18,H19,H20,H21,H23,H24,H26,H27,H28,H29,H30,H31,H32,H33,H34,H52,H70,H85,H112,H128,H147)</f>
        <v>6054.2000000000007</v>
      </c>
      <c r="I167" s="544">
        <f>SUM(I14,I15,I16,I17,I18,I19,I20,I21,I23,I24,I26,I27,I28,I29,I30,I31,I32,I33,I34,I40,I44,I48,I52,I56,I63,I70,I75,I79,I83,I85,I91,I95,I112,I147)</f>
        <v>7558.5</v>
      </c>
      <c r="J167" s="544">
        <f>SUM(J14,J15,J16,J17,J18,J19,J20,J21,J23,J24,J26,J27,J28,J29,J30,J31,J32,J33,J34,J40,J44,J48,J52,J56,J63,J67,J70,J75,J79,J83,J85,J91,J95,J112,J128,J147)</f>
        <v>7715.9379999999992</v>
      </c>
      <c r="K167" s="544">
        <f>SUM(K14,K15,K16,K17,K18,K19,K20,K21,K23,K24,K26,K27,K28,K29,K30,K31,K32,K33,K34,K40,K44,K48,K52,K56,K63,K67,K70,K75,K79,K83,K85,K91,K95,K112,K128,K147)</f>
        <v>7943.1398599999984</v>
      </c>
    </row>
    <row r="168" spans="1:18" ht="15.75" x14ac:dyDescent="0.2">
      <c r="A168" s="881" t="s">
        <v>139</v>
      </c>
      <c r="B168" s="881"/>
      <c r="C168" s="881"/>
      <c r="D168" s="881"/>
      <c r="E168" s="881"/>
      <c r="F168" s="881"/>
      <c r="G168" s="881"/>
      <c r="H168" s="544">
        <f>SUM(H117,H122,H130)</f>
        <v>109</v>
      </c>
      <c r="I168" s="544">
        <f>SUM(I117,I122,I130)</f>
        <v>440</v>
      </c>
      <c r="J168" s="544">
        <f t="shared" ref="J168:K168" si="7">SUM(J117,J122,J130)</f>
        <v>750</v>
      </c>
      <c r="K168" s="544">
        <f t="shared" si="7"/>
        <v>0</v>
      </c>
    </row>
    <row r="169" spans="1:18" ht="15.75" x14ac:dyDescent="0.2">
      <c r="A169" s="887" t="s">
        <v>140</v>
      </c>
      <c r="B169" s="887"/>
      <c r="C169" s="887"/>
      <c r="D169" s="887"/>
      <c r="E169" s="887"/>
      <c r="F169" s="887"/>
      <c r="G169" s="887"/>
      <c r="H169" s="545">
        <f>SUM(H170:H172)</f>
        <v>157</v>
      </c>
      <c r="I169" s="546">
        <f>SUM(I170:I172)</f>
        <v>184.5</v>
      </c>
      <c r="J169" s="545">
        <f>SUM(J170:J172)</f>
        <v>510</v>
      </c>
      <c r="K169" s="545">
        <f>SUM(K170:K172)</f>
        <v>0</v>
      </c>
    </row>
    <row r="170" spans="1:18" ht="15.75" x14ac:dyDescent="0.2">
      <c r="A170" s="889" t="s">
        <v>141</v>
      </c>
      <c r="B170" s="889"/>
      <c r="C170" s="889"/>
      <c r="D170" s="889"/>
      <c r="E170" s="889"/>
      <c r="F170" s="889"/>
      <c r="G170" s="889"/>
      <c r="H170" s="544">
        <f>SUM(H35,H101,H108,H113,H118,H123,H127)</f>
        <v>147.69999999999999</v>
      </c>
      <c r="I170" s="544">
        <f>SUM(I35,I101,I108,I113,I118,I123,I127)</f>
        <v>179.2</v>
      </c>
      <c r="J170" s="544">
        <f>SUM(J35,J101,J108,J113,J118,J123,J127)</f>
        <v>0</v>
      </c>
      <c r="K170" s="544">
        <f>SUM(K35,K101,K108,K113,K118,K123,K127)</f>
        <v>0</v>
      </c>
    </row>
    <row r="171" spans="1:18" ht="15.75" x14ac:dyDescent="0.2">
      <c r="A171" s="890" t="s">
        <v>142</v>
      </c>
      <c r="B171" s="890"/>
      <c r="C171" s="890"/>
      <c r="D171" s="890"/>
      <c r="E171" s="890"/>
      <c r="F171" s="890"/>
      <c r="G171" s="890"/>
      <c r="H171" s="544">
        <f>SUM(H114,H119,H124,H131)</f>
        <v>9.3000000000000007</v>
      </c>
      <c r="I171" s="544">
        <f>SUM(I114,I119,I124,I128,I131)</f>
        <v>5.3</v>
      </c>
      <c r="J171" s="544">
        <f t="shared" ref="J171:K171" si="8">SUM(J114,J119,J124,J131)</f>
        <v>510</v>
      </c>
      <c r="K171" s="544">
        <f t="shared" si="8"/>
        <v>0</v>
      </c>
    </row>
    <row r="172" spans="1:18" ht="15.75" x14ac:dyDescent="0.2">
      <c r="A172" s="890" t="s">
        <v>143</v>
      </c>
      <c r="B172" s="890"/>
      <c r="C172" s="890"/>
      <c r="D172" s="890"/>
      <c r="E172" s="890"/>
      <c r="F172" s="890"/>
      <c r="G172" s="890"/>
      <c r="H172" s="543"/>
      <c r="I172" s="543"/>
      <c r="J172" s="543"/>
      <c r="K172" s="543"/>
    </row>
    <row r="173" spans="1:18" ht="15.75" x14ac:dyDescent="0.2">
      <c r="A173" s="891" t="s">
        <v>144</v>
      </c>
      <c r="B173" s="891"/>
      <c r="C173" s="891"/>
      <c r="D173" s="891"/>
      <c r="E173" s="891"/>
      <c r="F173" s="891"/>
      <c r="G173" s="891"/>
      <c r="H173" s="542">
        <f>SUM(H164,H169)</f>
        <v>11065.937400000003</v>
      </c>
      <c r="I173" s="542">
        <f>SUM(I164,I169)</f>
        <v>13775.200000000003</v>
      </c>
      <c r="J173" s="542">
        <f>SUM(J164,J169)</f>
        <v>14480.781999999999</v>
      </c>
      <c r="K173" s="542">
        <f>SUM(K164,K169)</f>
        <v>13522.77586</v>
      </c>
    </row>
    <row r="175" spans="1:18" x14ac:dyDescent="0.2">
      <c r="E175" s="892"/>
      <c r="F175" s="892"/>
      <c r="G175" s="893"/>
      <c r="H175" s="894"/>
      <c r="I175" s="895"/>
      <c r="J175" s="895"/>
    </row>
    <row r="176" spans="1:18" ht="15.75" customHeight="1" x14ac:dyDescent="0.2">
      <c r="C176" s="888" t="s">
        <v>146</v>
      </c>
      <c r="D176" s="888"/>
      <c r="E176" s="888"/>
      <c r="F176" s="541"/>
      <c r="G176" s="888" t="s">
        <v>147</v>
      </c>
      <c r="H176" s="888"/>
      <c r="I176" s="888"/>
      <c r="J176" s="540" t="s">
        <v>148</v>
      </c>
      <c r="K176" s="541"/>
      <c r="L176" s="541"/>
      <c r="M176" s="541"/>
      <c r="N176" s="541"/>
      <c r="O176" s="541"/>
      <c r="Q176" s="540"/>
      <c r="R176" s="540"/>
    </row>
    <row r="177" spans="3:18" ht="15.75" customHeight="1" x14ac:dyDescent="0.2">
      <c r="C177" s="540" t="s">
        <v>149</v>
      </c>
      <c r="D177" s="540"/>
      <c r="E177" s="540"/>
      <c r="F177" s="540"/>
      <c r="G177" s="888" t="s">
        <v>150</v>
      </c>
      <c r="H177" s="888"/>
      <c r="I177" s="888"/>
      <c r="J177" s="540" t="s">
        <v>151</v>
      </c>
      <c r="K177" s="541"/>
      <c r="L177" s="541"/>
      <c r="M177" s="541"/>
      <c r="N177" s="541"/>
      <c r="O177" s="541"/>
      <c r="Q177" s="540"/>
      <c r="R177" s="540"/>
    </row>
    <row r="178" spans="3:18" ht="15.75" x14ac:dyDescent="0.2">
      <c r="C178" s="540" t="s">
        <v>152</v>
      </c>
      <c r="D178" s="540"/>
      <c r="E178" s="540"/>
      <c r="F178" s="540"/>
      <c r="G178" s="540" t="s">
        <v>153</v>
      </c>
      <c r="H178" s="156"/>
      <c r="J178" s="540" t="s">
        <v>154</v>
      </c>
      <c r="K178" s="540"/>
      <c r="L178" s="540"/>
      <c r="M178" s="540"/>
      <c r="N178" s="540"/>
      <c r="O178" s="540"/>
      <c r="Q178" s="540"/>
      <c r="R178" s="540"/>
    </row>
    <row r="179" spans="3:18" ht="15.75" customHeight="1" x14ac:dyDescent="0.2">
      <c r="C179" s="540" t="s">
        <v>155</v>
      </c>
      <c r="D179" s="540"/>
      <c r="E179" s="540"/>
      <c r="F179" s="540"/>
      <c r="G179" s="540" t="s">
        <v>156</v>
      </c>
      <c r="H179" s="156"/>
      <c r="J179" s="540" t="s">
        <v>157</v>
      </c>
      <c r="K179" s="540"/>
      <c r="L179" s="540"/>
      <c r="M179" s="540"/>
      <c r="N179" s="540"/>
      <c r="O179" s="540"/>
      <c r="Q179" s="540"/>
      <c r="R179" s="540"/>
    </row>
    <row r="180" spans="3:18" ht="15.75" x14ac:dyDescent="0.2">
      <c r="C180" s="540" t="s">
        <v>158</v>
      </c>
      <c r="D180" s="540"/>
      <c r="E180" s="540"/>
      <c r="F180" s="540"/>
      <c r="G180" s="540" t="s">
        <v>159</v>
      </c>
      <c r="H180" s="156"/>
      <c r="I180" s="540"/>
      <c r="K180" s="540"/>
      <c r="L180" s="540"/>
      <c r="M180" s="540"/>
      <c r="N180" s="540"/>
      <c r="O180" s="540"/>
      <c r="P180" s="540"/>
      <c r="Q180" s="540"/>
      <c r="R180" s="540"/>
    </row>
    <row r="181" spans="3:18" ht="15.75" x14ac:dyDescent="0.2">
      <c r="C181" s="540" t="s">
        <v>160</v>
      </c>
      <c r="D181" s="540"/>
      <c r="E181" s="540"/>
      <c r="F181" s="540"/>
      <c r="G181" s="540" t="s">
        <v>161</v>
      </c>
      <c r="H181" s="156"/>
      <c r="I181" s="540"/>
      <c r="K181" s="540"/>
      <c r="L181" s="540"/>
      <c r="M181" s="540"/>
      <c r="N181" s="540"/>
      <c r="O181" s="540"/>
      <c r="P181" s="540"/>
      <c r="Q181" s="540"/>
      <c r="R181" s="540"/>
    </row>
    <row r="182" spans="3:18" ht="15.75" x14ac:dyDescent="0.2">
      <c r="C182" s="540" t="s">
        <v>162</v>
      </c>
      <c r="D182" s="540"/>
      <c r="E182" s="540"/>
      <c r="F182" s="540"/>
      <c r="G182" s="540" t="s">
        <v>163</v>
      </c>
      <c r="H182" s="156"/>
      <c r="I182" s="540"/>
      <c r="K182" s="540"/>
      <c r="L182" s="540"/>
      <c r="M182" s="540"/>
      <c r="N182" s="540"/>
      <c r="O182" s="540"/>
      <c r="P182" s="540"/>
      <c r="Q182" s="540"/>
      <c r="R182" s="540"/>
    </row>
    <row r="183" spans="3:18" ht="18" customHeight="1" x14ac:dyDescent="0.2">
      <c r="C183" s="540" t="s">
        <v>164</v>
      </c>
      <c r="D183" s="540"/>
      <c r="E183" s="540"/>
      <c r="F183" s="540"/>
      <c r="G183" s="540" t="s">
        <v>165</v>
      </c>
      <c r="H183" s="156"/>
      <c r="I183" s="540"/>
      <c r="K183" s="540"/>
      <c r="L183" s="540"/>
      <c r="M183" s="541"/>
      <c r="N183" s="541"/>
      <c r="O183" s="541"/>
      <c r="P183" s="540"/>
      <c r="Q183" s="540"/>
      <c r="R183" s="540"/>
    </row>
    <row r="184" spans="3:18" ht="12.75" customHeight="1" x14ac:dyDescent="0.2"/>
    <row r="185" spans="3:18" ht="12.75" customHeight="1" x14ac:dyDescent="0.2"/>
    <row r="186" spans="3:18" ht="15.75" customHeight="1" x14ac:dyDescent="0.2">
      <c r="F186" s="499"/>
      <c r="G186" s="500"/>
      <c r="H186" s="501"/>
    </row>
  </sheetData>
  <mergeCells count="391">
    <mergeCell ref="C176:E176"/>
    <mergeCell ref="G176:I176"/>
    <mergeCell ref="G177:I177"/>
    <mergeCell ref="A169:G169"/>
    <mergeCell ref="A170:G170"/>
    <mergeCell ref="A171:G171"/>
    <mergeCell ref="A172:G172"/>
    <mergeCell ref="A173:G173"/>
    <mergeCell ref="E175:J175"/>
    <mergeCell ref="A165:G165"/>
    <mergeCell ref="A166:G166"/>
    <mergeCell ref="A167:G167"/>
    <mergeCell ref="A168:G168"/>
    <mergeCell ref="M157:M158"/>
    <mergeCell ref="N157:N158"/>
    <mergeCell ref="L157:L158"/>
    <mergeCell ref="A163:G163"/>
    <mergeCell ref="O157:O158"/>
    <mergeCell ref="B159:G159"/>
    <mergeCell ref="L159:O159"/>
    <mergeCell ref="F161:I161"/>
    <mergeCell ref="A157:A158"/>
    <mergeCell ref="B157:B158"/>
    <mergeCell ref="C157:C158"/>
    <mergeCell ref="D157:D158"/>
    <mergeCell ref="E157:E158"/>
    <mergeCell ref="F157:F158"/>
    <mergeCell ref="A164:G164"/>
    <mergeCell ref="O152:O153"/>
    <mergeCell ref="C154:O154"/>
    <mergeCell ref="A155:A156"/>
    <mergeCell ref="B155:B156"/>
    <mergeCell ref="C155:C156"/>
    <mergeCell ref="D155:D156"/>
    <mergeCell ref="E155:E156"/>
    <mergeCell ref="F155:F156"/>
    <mergeCell ref="L155:L156"/>
    <mergeCell ref="M155:M156"/>
    <mergeCell ref="N155:N156"/>
    <mergeCell ref="O155:O156"/>
    <mergeCell ref="A152:A153"/>
    <mergeCell ref="B152:B153"/>
    <mergeCell ref="C152:C153"/>
    <mergeCell ref="D152:D153"/>
    <mergeCell ref="E152:E153"/>
    <mergeCell ref="F152:F153"/>
    <mergeCell ref="L152:L153"/>
    <mergeCell ref="M152:M153"/>
    <mergeCell ref="N152:N153"/>
    <mergeCell ref="C146:C148"/>
    <mergeCell ref="D146:D148"/>
    <mergeCell ref="E146:E148"/>
    <mergeCell ref="F146:F148"/>
    <mergeCell ref="L146:L148"/>
    <mergeCell ref="M146:M148"/>
    <mergeCell ref="N146:N148"/>
    <mergeCell ref="C149:O149"/>
    <mergeCell ref="A150:A151"/>
    <mergeCell ref="B150:B151"/>
    <mergeCell ref="C150:C151"/>
    <mergeCell ref="D150:D151"/>
    <mergeCell ref="E150:E151"/>
    <mergeCell ref="F150:F151"/>
    <mergeCell ref="L150:L151"/>
    <mergeCell ref="M150:M151"/>
    <mergeCell ref="N150:N151"/>
    <mergeCell ref="O150:O151"/>
    <mergeCell ref="O146:O148"/>
    <mergeCell ref="A146:A148"/>
    <mergeCell ref="B146:B148"/>
    <mergeCell ref="O142:O143"/>
    <mergeCell ref="O136:O137"/>
    <mergeCell ref="B138:O138"/>
    <mergeCell ref="A142:A143"/>
    <mergeCell ref="B142:B143"/>
    <mergeCell ref="C142:C143"/>
    <mergeCell ref="D142:D143"/>
    <mergeCell ref="E142:E143"/>
    <mergeCell ref="F142:F143"/>
    <mergeCell ref="L142:L143"/>
    <mergeCell ref="M142:M143"/>
    <mergeCell ref="N142:N143"/>
    <mergeCell ref="A144:A145"/>
    <mergeCell ref="B144:B145"/>
    <mergeCell ref="C144:C145"/>
    <mergeCell ref="D144:D145"/>
    <mergeCell ref="E144:E145"/>
    <mergeCell ref="F144:F145"/>
    <mergeCell ref="A136:A137"/>
    <mergeCell ref="L136:L137"/>
    <mergeCell ref="M136:M137"/>
    <mergeCell ref="A130:A133"/>
    <mergeCell ref="B130:B133"/>
    <mergeCell ref="L130:L133"/>
    <mergeCell ref="M130:M133"/>
    <mergeCell ref="N130:N133"/>
    <mergeCell ref="O140:O141"/>
    <mergeCell ref="B136:B137"/>
    <mergeCell ref="C136:C137"/>
    <mergeCell ref="D136:D137"/>
    <mergeCell ref="E136:E137"/>
    <mergeCell ref="F136:F137"/>
    <mergeCell ref="C139:O139"/>
    <mergeCell ref="N136:N137"/>
    <mergeCell ref="A140:A141"/>
    <mergeCell ref="B140:B141"/>
    <mergeCell ref="N140:N141"/>
    <mergeCell ref="C140:C141"/>
    <mergeCell ref="D140:D141"/>
    <mergeCell ref="E140:E141"/>
    <mergeCell ref="F140:F141"/>
    <mergeCell ref="L140:L141"/>
    <mergeCell ref="M140:M141"/>
    <mergeCell ref="O130:O133"/>
    <mergeCell ref="C135:O135"/>
    <mergeCell ref="C130:C133"/>
    <mergeCell ref="D130:D133"/>
    <mergeCell ref="E130:E133"/>
    <mergeCell ref="F130:F133"/>
    <mergeCell ref="L121:L125"/>
    <mergeCell ref="M121:M125"/>
    <mergeCell ref="N121:N125"/>
    <mergeCell ref="O121:O125"/>
    <mergeCell ref="C126:C129"/>
    <mergeCell ref="D126:D129"/>
    <mergeCell ref="E126:E129"/>
    <mergeCell ref="F126:F129"/>
    <mergeCell ref="L126:L129"/>
    <mergeCell ref="M126:M129"/>
    <mergeCell ref="N126:N129"/>
    <mergeCell ref="O126:O129"/>
    <mergeCell ref="A121:A125"/>
    <mergeCell ref="B121:B125"/>
    <mergeCell ref="C121:C125"/>
    <mergeCell ref="D121:D125"/>
    <mergeCell ref="E121:E125"/>
    <mergeCell ref="F121:F125"/>
    <mergeCell ref="D116:D120"/>
    <mergeCell ref="E116:E120"/>
    <mergeCell ref="F116:F120"/>
    <mergeCell ref="A126:A129"/>
    <mergeCell ref="B126:B129"/>
    <mergeCell ref="P113:R113"/>
    <mergeCell ref="F108:F110"/>
    <mergeCell ref="L108:L110"/>
    <mergeCell ref="M108:M110"/>
    <mergeCell ref="N108:N110"/>
    <mergeCell ref="O108:O110"/>
    <mergeCell ref="A116:A120"/>
    <mergeCell ref="B116:B120"/>
    <mergeCell ref="C116:C120"/>
    <mergeCell ref="M111:M115"/>
    <mergeCell ref="N111:N115"/>
    <mergeCell ref="O111:O115"/>
    <mergeCell ref="A111:A115"/>
    <mergeCell ref="B111:B115"/>
    <mergeCell ref="C111:C115"/>
    <mergeCell ref="D111:D115"/>
    <mergeCell ref="E111:E115"/>
    <mergeCell ref="F111:F115"/>
    <mergeCell ref="L111:L115"/>
    <mergeCell ref="L116:L120"/>
    <mergeCell ref="M116:M120"/>
    <mergeCell ref="N116:N120"/>
    <mergeCell ref="O116:O120"/>
    <mergeCell ref="C107:O107"/>
    <mergeCell ref="A108:A110"/>
    <mergeCell ref="B108:B110"/>
    <mergeCell ref="C108:C110"/>
    <mergeCell ref="D108:D110"/>
    <mergeCell ref="E108:E110"/>
    <mergeCell ref="A104:A105"/>
    <mergeCell ref="B104:B105"/>
    <mergeCell ref="C104:C105"/>
    <mergeCell ref="D104:D105"/>
    <mergeCell ref="E104:E105"/>
    <mergeCell ref="F104:F105"/>
    <mergeCell ref="M104:M105"/>
    <mergeCell ref="N104:N105"/>
    <mergeCell ref="O104:O105"/>
    <mergeCell ref="L104:L105"/>
    <mergeCell ref="C106:O106"/>
    <mergeCell ref="A100:F100"/>
    <mergeCell ref="L100:O100"/>
    <mergeCell ref="A101:A103"/>
    <mergeCell ref="B101:B103"/>
    <mergeCell ref="C101:C103"/>
    <mergeCell ref="D101:D103"/>
    <mergeCell ref="E101:E103"/>
    <mergeCell ref="F101:F103"/>
    <mergeCell ref="L101:L103"/>
    <mergeCell ref="M101:M103"/>
    <mergeCell ref="N101:N103"/>
    <mergeCell ref="O101:O103"/>
    <mergeCell ref="A97:A99"/>
    <mergeCell ref="B97:B99"/>
    <mergeCell ref="C97:C99"/>
    <mergeCell ref="D97:D99"/>
    <mergeCell ref="E97:E99"/>
    <mergeCell ref="F97:F99"/>
    <mergeCell ref="M97:M99"/>
    <mergeCell ref="N97:N99"/>
    <mergeCell ref="O97:O99"/>
    <mergeCell ref="M89:M92"/>
    <mergeCell ref="N89:N92"/>
    <mergeCell ref="O89:O92"/>
    <mergeCell ref="A93:A96"/>
    <mergeCell ref="B93:B96"/>
    <mergeCell ref="C93:C96"/>
    <mergeCell ref="D93:D96"/>
    <mergeCell ref="E93:E96"/>
    <mergeCell ref="F93:F96"/>
    <mergeCell ref="M93:M96"/>
    <mergeCell ref="A89:A92"/>
    <mergeCell ref="B89:B92"/>
    <mergeCell ref="C89:C92"/>
    <mergeCell ref="D89:D92"/>
    <mergeCell ref="E89:E92"/>
    <mergeCell ref="F89:F92"/>
    <mergeCell ref="N93:N96"/>
    <mergeCell ref="O93:O96"/>
    <mergeCell ref="A85:A88"/>
    <mergeCell ref="B85:B88"/>
    <mergeCell ref="C85:C88"/>
    <mergeCell ref="D85:D88"/>
    <mergeCell ref="E85:E88"/>
    <mergeCell ref="F85:F88"/>
    <mergeCell ref="M85:M88"/>
    <mergeCell ref="N85:N88"/>
    <mergeCell ref="O85:O88"/>
    <mergeCell ref="A81:A84"/>
    <mergeCell ref="B81:B84"/>
    <mergeCell ref="C81:C84"/>
    <mergeCell ref="D81:D84"/>
    <mergeCell ref="E81:E84"/>
    <mergeCell ref="F81:F84"/>
    <mergeCell ref="M81:M84"/>
    <mergeCell ref="N81:N84"/>
    <mergeCell ref="O81:O84"/>
    <mergeCell ref="M73:M76"/>
    <mergeCell ref="N73:N76"/>
    <mergeCell ref="O73:O76"/>
    <mergeCell ref="A77:A80"/>
    <mergeCell ref="B77:B80"/>
    <mergeCell ref="C77:C80"/>
    <mergeCell ref="D77:D80"/>
    <mergeCell ref="E77:E80"/>
    <mergeCell ref="F77:F80"/>
    <mergeCell ref="M77:M80"/>
    <mergeCell ref="A73:A76"/>
    <mergeCell ref="B73:B76"/>
    <mergeCell ref="C73:C76"/>
    <mergeCell ref="D73:D76"/>
    <mergeCell ref="E73:E76"/>
    <mergeCell ref="F73:F76"/>
    <mergeCell ref="N77:N80"/>
    <mergeCell ref="O77:O80"/>
    <mergeCell ref="A69:A72"/>
    <mergeCell ref="B69:B72"/>
    <mergeCell ref="C69:C72"/>
    <mergeCell ref="D69:D72"/>
    <mergeCell ref="E69:E72"/>
    <mergeCell ref="F69:F72"/>
    <mergeCell ref="M69:M72"/>
    <mergeCell ref="N69:N72"/>
    <mergeCell ref="O69:O72"/>
    <mergeCell ref="F58:F60"/>
    <mergeCell ref="N61:N64"/>
    <mergeCell ref="O61:O64"/>
    <mergeCell ref="A65:A68"/>
    <mergeCell ref="B65:B68"/>
    <mergeCell ref="C65:C68"/>
    <mergeCell ref="D65:D68"/>
    <mergeCell ref="E65:E68"/>
    <mergeCell ref="F65:F68"/>
    <mergeCell ref="M65:M68"/>
    <mergeCell ref="N65:N68"/>
    <mergeCell ref="O65:O68"/>
    <mergeCell ref="A54:A57"/>
    <mergeCell ref="B54:B57"/>
    <mergeCell ref="C54:C57"/>
    <mergeCell ref="D54:D57"/>
    <mergeCell ref="E54:E57"/>
    <mergeCell ref="F54:F57"/>
    <mergeCell ref="N54:N57"/>
    <mergeCell ref="O54:O57"/>
    <mergeCell ref="L38:L99"/>
    <mergeCell ref="M58:M60"/>
    <mergeCell ref="N58:N60"/>
    <mergeCell ref="O58:O60"/>
    <mergeCell ref="A61:A64"/>
    <mergeCell ref="B61:B64"/>
    <mergeCell ref="C61:C64"/>
    <mergeCell ref="D61:D64"/>
    <mergeCell ref="E61:E64"/>
    <mergeCell ref="F61:F64"/>
    <mergeCell ref="M61:M64"/>
    <mergeCell ref="A58:A60"/>
    <mergeCell ref="B58:B60"/>
    <mergeCell ref="C58:C60"/>
    <mergeCell ref="D58:D60"/>
    <mergeCell ref="E58:E60"/>
    <mergeCell ref="A50:A53"/>
    <mergeCell ref="B50:B53"/>
    <mergeCell ref="C50:C53"/>
    <mergeCell ref="D50:D53"/>
    <mergeCell ref="E50:E53"/>
    <mergeCell ref="F50:F53"/>
    <mergeCell ref="M50:M53"/>
    <mergeCell ref="N50:N53"/>
    <mergeCell ref="O50:O53"/>
    <mergeCell ref="N42:N45"/>
    <mergeCell ref="O42:O45"/>
    <mergeCell ref="A46:A49"/>
    <mergeCell ref="B46:B49"/>
    <mergeCell ref="C46:C49"/>
    <mergeCell ref="D46:D49"/>
    <mergeCell ref="E46:E49"/>
    <mergeCell ref="F46:F49"/>
    <mergeCell ref="M46:M49"/>
    <mergeCell ref="A42:A45"/>
    <mergeCell ref="B42:B45"/>
    <mergeCell ref="C42:C45"/>
    <mergeCell ref="D42:D45"/>
    <mergeCell ref="E42:E45"/>
    <mergeCell ref="F42:F45"/>
    <mergeCell ref="M42:M45"/>
    <mergeCell ref="N46:N49"/>
    <mergeCell ref="O46:O49"/>
    <mergeCell ref="L34:L35"/>
    <mergeCell ref="M34:M35"/>
    <mergeCell ref="N34:N35"/>
    <mergeCell ref="O34:O35"/>
    <mergeCell ref="C36:F36"/>
    <mergeCell ref="L36:O36"/>
    <mergeCell ref="D37:O37"/>
    <mergeCell ref="A38:A41"/>
    <mergeCell ref="B38:B41"/>
    <mergeCell ref="C38:C41"/>
    <mergeCell ref="D38:D41"/>
    <mergeCell ref="E38:E41"/>
    <mergeCell ref="F38:F41"/>
    <mergeCell ref="M38:M41"/>
    <mergeCell ref="N38:N41"/>
    <mergeCell ref="O38:O41"/>
    <mergeCell ref="A24:A25"/>
    <mergeCell ref="B24:B25"/>
    <mergeCell ref="C24:C25"/>
    <mergeCell ref="D24:D25"/>
    <mergeCell ref="E24:E25"/>
    <mergeCell ref="F24:F25"/>
    <mergeCell ref="A34:A35"/>
    <mergeCell ref="B34:B35"/>
    <mergeCell ref="C34:C35"/>
    <mergeCell ref="D34:D35"/>
    <mergeCell ref="E34:E35"/>
    <mergeCell ref="F34:F35"/>
    <mergeCell ref="C21:C22"/>
    <mergeCell ref="D21:D22"/>
    <mergeCell ref="E21:E22"/>
    <mergeCell ref="F21:F22"/>
    <mergeCell ref="M21:M22"/>
    <mergeCell ref="N21:N22"/>
    <mergeCell ref="O21:O22"/>
    <mergeCell ref="M24:M25"/>
    <mergeCell ref="N24:N25"/>
    <mergeCell ref="O24:O25"/>
    <mergeCell ref="M54:M57"/>
    <mergeCell ref="I7:I9"/>
    <mergeCell ref="J7:J9"/>
    <mergeCell ref="K7:K9"/>
    <mergeCell ref="L7:O7"/>
    <mergeCell ref="L8:L9"/>
    <mergeCell ref="M8:O8"/>
    <mergeCell ref="L4:O4"/>
    <mergeCell ref="A5:O5"/>
    <mergeCell ref="A7:A9"/>
    <mergeCell ref="B7:B9"/>
    <mergeCell ref="C7:C9"/>
    <mergeCell ref="D7:D9"/>
    <mergeCell ref="E7:E9"/>
    <mergeCell ref="F7:F9"/>
    <mergeCell ref="G7:G9"/>
    <mergeCell ref="H7:H9"/>
    <mergeCell ref="A10:O10"/>
    <mergeCell ref="B11:O11"/>
    <mergeCell ref="C12:O12"/>
    <mergeCell ref="D13:L13"/>
    <mergeCell ref="L14:L32"/>
    <mergeCell ref="A21:A22"/>
    <mergeCell ref="B21:B22"/>
  </mergeCells>
  <pageMargins left="0.25" right="0.25" top="0.49" bottom="0.45" header="0.3" footer="0.3"/>
  <pageSetup paperSize="9" scale="60" fitToHeight="7" orientation="landscape" r:id="rId1"/>
  <headerFooter alignWithMargins="0"/>
  <rowBreaks count="4" manualBreakCount="4">
    <brk id="19" max="27" man="1"/>
    <brk id="34" max="27" man="1"/>
    <brk id="137" max="27" man="1"/>
    <brk id="159" max="27" man="1"/>
  </rowBreaks>
  <ignoredErrors>
    <ignoredError sqref="I129 I133 J72:K72 J60:K60 I57:K57 J53:K53 I45:K45 J64:K64 K70 J76 J80 J96:K96 J49:K49 J92:K92 I171" formula="1"/>
    <ignoredError sqref="F130 M33:O33 M15:O27 E38 M144:M145 N144:O145 F140:F145 F146:F148 M29:O31 M28 M14 M34:O35 E142:E145 E150:F153 F155:F158 F136 E108:F115 E101:F105 E14:E32 E33:E35 E85 M150:O153 M155:O158 M140:O14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17"/>
  <sheetViews>
    <sheetView topLeftCell="A76" zoomScaleNormal="100" zoomScaleSheetLayoutView="70" workbookViewId="0">
      <selection activeCell="V9" sqref="V9"/>
    </sheetView>
  </sheetViews>
  <sheetFormatPr defaultColWidth="9.140625" defaultRowHeight="11.25" x14ac:dyDescent="0.2"/>
  <cols>
    <col min="1" max="3" width="3.42578125" style="364" customWidth="1"/>
    <col min="4" max="4" width="35.42578125" style="364" customWidth="1"/>
    <col min="5" max="6" width="4.7109375" style="364" customWidth="1"/>
    <col min="7" max="7" width="9" style="435" customWidth="1"/>
    <col min="8" max="11" width="13.28515625" style="364" customWidth="1"/>
    <col min="12" max="12" width="38.7109375" style="364" customWidth="1"/>
    <col min="13" max="13" width="8.7109375" style="418" customWidth="1"/>
    <col min="14" max="15" width="8.7109375" style="364" customWidth="1"/>
    <col min="16" max="16384" width="9.140625" style="364"/>
  </cols>
  <sheetData>
    <row r="1" spans="1:20" ht="18" customHeight="1" x14ac:dyDescent="0.2">
      <c r="A1" s="917"/>
      <c r="B1" s="917"/>
      <c r="C1" s="917"/>
      <c r="D1" s="917"/>
      <c r="E1" s="917"/>
      <c r="F1" s="917"/>
      <c r="G1" s="917"/>
      <c r="H1" s="917"/>
      <c r="I1" s="917"/>
      <c r="J1" s="917"/>
      <c r="K1" s="917"/>
      <c r="L1" s="917"/>
      <c r="M1" s="917"/>
      <c r="N1" s="917"/>
      <c r="O1" s="917"/>
      <c r="T1" s="365"/>
    </row>
    <row r="2" spans="1:20" ht="18" customHeight="1" x14ac:dyDescent="0.2">
      <c r="A2" s="918" t="s">
        <v>339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366"/>
    </row>
    <row r="3" spans="1:20" ht="14.25" customHeight="1" x14ac:dyDescent="0.2">
      <c r="A3" s="919" t="s">
        <v>340</v>
      </c>
      <c r="B3" s="919"/>
      <c r="C3" s="919"/>
      <c r="D3" s="919"/>
      <c r="E3" s="919"/>
      <c r="F3" s="919"/>
      <c r="G3" s="919"/>
      <c r="H3" s="919"/>
      <c r="I3" s="919"/>
      <c r="J3" s="919"/>
      <c r="K3" s="919"/>
      <c r="L3" s="919"/>
      <c r="M3" s="919"/>
      <c r="N3" s="919"/>
      <c r="O3" s="919"/>
      <c r="P3" s="919"/>
      <c r="Q3" s="367"/>
      <c r="R3" s="367"/>
      <c r="S3" s="367"/>
    </row>
    <row r="4" spans="1:20" ht="17.25" customHeight="1" x14ac:dyDescent="0.2">
      <c r="A4" s="366"/>
      <c r="B4" s="366"/>
      <c r="C4" s="366"/>
      <c r="D4" s="366"/>
      <c r="E4" s="366"/>
      <c r="F4" s="366"/>
      <c r="G4" s="368"/>
      <c r="H4" s="366"/>
      <c r="I4" s="366"/>
      <c r="J4" s="366"/>
      <c r="K4" s="366"/>
      <c r="L4" s="366"/>
      <c r="M4" s="920"/>
      <c r="N4" s="920"/>
      <c r="O4" s="7" t="s">
        <v>2</v>
      </c>
      <c r="P4" s="366"/>
    </row>
    <row r="5" spans="1:20" ht="45" customHeight="1" x14ac:dyDescent="0.2">
      <c r="A5" s="899" t="s">
        <v>3</v>
      </c>
      <c r="B5" s="899" t="s">
        <v>4</v>
      </c>
      <c r="C5" s="899" t="s">
        <v>5</v>
      </c>
      <c r="D5" s="904" t="s">
        <v>6</v>
      </c>
      <c r="E5" s="899" t="s">
        <v>7</v>
      </c>
      <c r="F5" s="899" t="s">
        <v>8</v>
      </c>
      <c r="G5" s="899" t="s">
        <v>9</v>
      </c>
      <c r="H5" s="900" t="s">
        <v>131</v>
      </c>
      <c r="I5" s="900" t="s">
        <v>11</v>
      </c>
      <c r="J5" s="900" t="s">
        <v>341</v>
      </c>
      <c r="K5" s="900" t="s">
        <v>342</v>
      </c>
      <c r="L5" s="903" t="s">
        <v>168</v>
      </c>
      <c r="M5" s="903"/>
      <c r="N5" s="903"/>
      <c r="O5" s="903"/>
      <c r="P5" s="366"/>
    </row>
    <row r="6" spans="1:20" ht="24.75" customHeight="1" x14ac:dyDescent="0.2">
      <c r="A6" s="899"/>
      <c r="B6" s="899"/>
      <c r="C6" s="899"/>
      <c r="D6" s="904"/>
      <c r="E6" s="899"/>
      <c r="F6" s="899"/>
      <c r="G6" s="899"/>
      <c r="H6" s="901"/>
      <c r="I6" s="901"/>
      <c r="J6" s="901"/>
      <c r="K6" s="901"/>
      <c r="L6" s="904" t="s">
        <v>15</v>
      </c>
      <c r="M6" s="903" t="s">
        <v>16</v>
      </c>
      <c r="N6" s="903"/>
      <c r="O6" s="903"/>
      <c r="P6" s="366"/>
    </row>
    <row r="7" spans="1:20" ht="141" customHeight="1" x14ac:dyDescent="0.2">
      <c r="A7" s="899"/>
      <c r="B7" s="899"/>
      <c r="C7" s="899"/>
      <c r="D7" s="904"/>
      <c r="E7" s="899"/>
      <c r="F7" s="899"/>
      <c r="G7" s="899"/>
      <c r="H7" s="902"/>
      <c r="I7" s="902"/>
      <c r="J7" s="902"/>
      <c r="K7" s="902"/>
      <c r="L7" s="904"/>
      <c r="M7" s="369" t="s">
        <v>17</v>
      </c>
      <c r="N7" s="369" t="s">
        <v>18</v>
      </c>
      <c r="O7" s="369" t="s">
        <v>19</v>
      </c>
      <c r="P7" s="366"/>
    </row>
    <row r="8" spans="1:20" ht="15.75" x14ac:dyDescent="0.2">
      <c r="A8" s="937" t="s">
        <v>343</v>
      </c>
      <c r="B8" s="938"/>
      <c r="C8" s="938"/>
      <c r="D8" s="938"/>
      <c r="E8" s="938"/>
      <c r="F8" s="938"/>
      <c r="G8" s="938"/>
      <c r="H8" s="938"/>
      <c r="I8" s="938"/>
      <c r="J8" s="938"/>
      <c r="K8" s="938"/>
      <c r="L8" s="938"/>
      <c r="M8" s="938"/>
      <c r="N8" s="938"/>
      <c r="O8" s="938"/>
      <c r="P8" s="366"/>
      <c r="Q8" s="365"/>
    </row>
    <row r="9" spans="1:20" ht="15.75" x14ac:dyDescent="0.2">
      <c r="A9" s="370" t="s">
        <v>21</v>
      </c>
      <c r="B9" s="939" t="s">
        <v>344</v>
      </c>
      <c r="C9" s="939"/>
      <c r="D9" s="939"/>
      <c r="E9" s="939"/>
      <c r="F9" s="939"/>
      <c r="G9" s="939"/>
      <c r="H9" s="939"/>
      <c r="I9" s="939"/>
      <c r="J9" s="939"/>
      <c r="K9" s="939"/>
      <c r="L9" s="939"/>
      <c r="M9" s="939"/>
      <c r="N9" s="939"/>
      <c r="O9" s="939"/>
      <c r="P9" s="366"/>
    </row>
    <row r="10" spans="1:20" ht="14.25" customHeight="1" x14ac:dyDescent="0.25">
      <c r="A10" s="371" t="s">
        <v>21</v>
      </c>
      <c r="B10" s="372" t="s">
        <v>21</v>
      </c>
      <c r="C10" s="940" t="s">
        <v>345</v>
      </c>
      <c r="D10" s="941"/>
      <c r="E10" s="941"/>
      <c r="F10" s="941"/>
      <c r="G10" s="941"/>
      <c r="H10" s="941"/>
      <c r="I10" s="941"/>
      <c r="J10" s="941"/>
      <c r="K10" s="941"/>
      <c r="L10" s="941"/>
      <c r="M10" s="941"/>
      <c r="N10" s="941"/>
      <c r="O10" s="941"/>
      <c r="P10" s="366"/>
    </row>
    <row r="11" spans="1:20" ht="21" customHeight="1" x14ac:dyDescent="0.2">
      <c r="A11" s="942" t="s">
        <v>21</v>
      </c>
      <c r="B11" s="943" t="s">
        <v>21</v>
      </c>
      <c r="C11" s="944" t="s">
        <v>27</v>
      </c>
      <c r="D11" s="909" t="s">
        <v>346</v>
      </c>
      <c r="E11" s="945">
        <v>288712070</v>
      </c>
      <c r="F11" s="946" t="s">
        <v>32</v>
      </c>
      <c r="G11" s="373" t="s">
        <v>24</v>
      </c>
      <c r="H11" s="374">
        <v>11.9</v>
      </c>
      <c r="I11" s="634">
        <v>24</v>
      </c>
      <c r="J11" s="376"/>
      <c r="K11" s="374"/>
      <c r="L11" s="947" t="s">
        <v>800</v>
      </c>
      <c r="M11" s="905">
        <v>103</v>
      </c>
      <c r="N11" s="906"/>
      <c r="O11" s="906"/>
      <c r="P11" s="366"/>
    </row>
    <row r="12" spans="1:20" ht="19.899999999999999" customHeight="1" x14ac:dyDescent="0.2">
      <c r="A12" s="942"/>
      <c r="B12" s="943"/>
      <c r="C12" s="944"/>
      <c r="D12" s="909"/>
      <c r="E12" s="945"/>
      <c r="F12" s="946"/>
      <c r="G12" s="373" t="s">
        <v>46</v>
      </c>
      <c r="H12" s="374"/>
      <c r="I12" s="375"/>
      <c r="J12" s="376"/>
      <c r="K12" s="374"/>
      <c r="L12" s="947"/>
      <c r="M12" s="905"/>
      <c r="N12" s="907"/>
      <c r="O12" s="907"/>
      <c r="P12" s="366"/>
    </row>
    <row r="13" spans="1:20" ht="27.75" customHeight="1" x14ac:dyDescent="0.2">
      <c r="A13" s="942"/>
      <c r="B13" s="943"/>
      <c r="C13" s="944"/>
      <c r="D13" s="909"/>
      <c r="E13" s="945"/>
      <c r="F13" s="946"/>
      <c r="G13" s="377" t="s">
        <v>25</v>
      </c>
      <c r="H13" s="374"/>
      <c r="I13" s="375"/>
      <c r="J13" s="376"/>
      <c r="K13" s="374"/>
      <c r="L13" s="947"/>
      <c r="M13" s="905"/>
      <c r="N13" s="907"/>
      <c r="O13" s="907"/>
      <c r="P13" s="378"/>
      <c r="R13" s="379"/>
    </row>
    <row r="14" spans="1:20" ht="24" customHeight="1" x14ac:dyDescent="0.2">
      <c r="A14" s="942"/>
      <c r="B14" s="943"/>
      <c r="C14" s="944"/>
      <c r="D14" s="909"/>
      <c r="E14" s="945"/>
      <c r="F14" s="946"/>
      <c r="G14" s="377" t="s">
        <v>49</v>
      </c>
      <c r="H14" s="374"/>
      <c r="I14" s="375"/>
      <c r="J14" s="376"/>
      <c r="K14" s="374"/>
      <c r="L14" s="947"/>
      <c r="M14" s="905"/>
      <c r="N14" s="907"/>
      <c r="O14" s="907"/>
      <c r="P14" s="366"/>
      <c r="R14" s="379"/>
    </row>
    <row r="15" spans="1:20" ht="29.25" customHeight="1" x14ac:dyDescent="0.2">
      <c r="A15" s="942"/>
      <c r="B15" s="943"/>
      <c r="C15" s="944"/>
      <c r="D15" s="909"/>
      <c r="E15" s="945"/>
      <c r="F15" s="946"/>
      <c r="G15" s="380" t="s">
        <v>26</v>
      </c>
      <c r="H15" s="381">
        <f>SUM(H11:H14)</f>
        <v>11.9</v>
      </c>
      <c r="I15" s="381">
        <f>SUM(I11:I14)</f>
        <v>24</v>
      </c>
      <c r="J15" s="381">
        <f t="shared" ref="J15:K15" si="0">SUM(J11:J14)</f>
        <v>0</v>
      </c>
      <c r="K15" s="381">
        <f t="shared" si="0"/>
        <v>0</v>
      </c>
      <c r="L15" s="947"/>
      <c r="M15" s="905"/>
      <c r="N15" s="907"/>
      <c r="O15" s="907"/>
      <c r="P15" s="366"/>
      <c r="R15" s="379"/>
    </row>
    <row r="16" spans="1:20" ht="15.75" x14ac:dyDescent="0.2">
      <c r="A16" s="371" t="s">
        <v>21</v>
      </c>
      <c r="B16" s="372" t="s">
        <v>27</v>
      </c>
      <c r="C16" s="908" t="s">
        <v>804</v>
      </c>
      <c r="D16" s="908"/>
      <c r="E16" s="908"/>
      <c r="F16" s="908"/>
      <c r="G16" s="908"/>
      <c r="H16" s="908"/>
      <c r="I16" s="908"/>
      <c r="J16" s="908"/>
      <c r="K16" s="908"/>
      <c r="L16" s="908"/>
      <c r="M16" s="908"/>
      <c r="N16" s="908"/>
      <c r="O16" s="908"/>
      <c r="P16" s="382"/>
      <c r="R16" s="379"/>
    </row>
    <row r="17" spans="1:18" ht="21.75" customHeight="1" x14ac:dyDescent="0.2">
      <c r="A17" s="921" t="s">
        <v>21</v>
      </c>
      <c r="B17" s="924" t="s">
        <v>27</v>
      </c>
      <c r="C17" s="927" t="s">
        <v>21</v>
      </c>
      <c r="D17" s="930" t="s">
        <v>347</v>
      </c>
      <c r="E17" s="931" t="s">
        <v>348</v>
      </c>
      <c r="F17" s="934" t="s">
        <v>41</v>
      </c>
      <c r="G17" s="373" t="s">
        <v>24</v>
      </c>
      <c r="H17" s="150">
        <v>620.20000000000005</v>
      </c>
      <c r="I17" s="383">
        <v>656.8</v>
      </c>
      <c r="J17" s="384">
        <f>SUM(I17*1.02)</f>
        <v>669.93599999999992</v>
      </c>
      <c r="K17" s="384">
        <f>SUM(I17*1.03)</f>
        <v>676.50400000000002</v>
      </c>
      <c r="L17" s="909" t="s">
        <v>349</v>
      </c>
      <c r="M17" s="910" t="s">
        <v>350</v>
      </c>
      <c r="N17" s="910" t="s">
        <v>350</v>
      </c>
      <c r="O17" s="910" t="s">
        <v>350</v>
      </c>
      <c r="P17" s="382"/>
      <c r="R17" s="379"/>
    </row>
    <row r="18" spans="1:18" ht="26.25" customHeight="1" x14ac:dyDescent="0.2">
      <c r="A18" s="922"/>
      <c r="B18" s="925"/>
      <c r="C18" s="928"/>
      <c r="D18" s="930"/>
      <c r="E18" s="932"/>
      <c r="F18" s="935"/>
      <c r="G18" s="373" t="s">
        <v>47</v>
      </c>
      <c r="H18" s="150">
        <v>33.5</v>
      </c>
      <c r="I18" s="406">
        <v>43.9</v>
      </c>
      <c r="J18" s="386"/>
      <c r="K18" s="386"/>
      <c r="L18" s="909"/>
      <c r="M18" s="911"/>
      <c r="N18" s="910"/>
      <c r="O18" s="911"/>
      <c r="P18" s="366"/>
      <c r="R18" s="379"/>
    </row>
    <row r="19" spans="1:18" ht="33" customHeight="1" x14ac:dyDescent="0.2">
      <c r="A19" s="922"/>
      <c r="B19" s="925"/>
      <c r="C19" s="928"/>
      <c r="D19" s="930"/>
      <c r="E19" s="932"/>
      <c r="F19" s="935"/>
      <c r="G19" s="373" t="s">
        <v>23</v>
      </c>
      <c r="H19" s="150">
        <v>1.6</v>
      </c>
      <c r="I19" s="383">
        <v>3</v>
      </c>
      <c r="J19" s="384">
        <v>3</v>
      </c>
      <c r="K19" s="384">
        <v>3.5</v>
      </c>
      <c r="L19" s="909" t="s">
        <v>351</v>
      </c>
      <c r="M19" s="907">
        <v>7300</v>
      </c>
      <c r="N19" s="907">
        <v>7150</v>
      </c>
      <c r="O19" s="907">
        <v>7000</v>
      </c>
      <c r="P19" s="366"/>
      <c r="R19" s="379"/>
    </row>
    <row r="20" spans="1:18" ht="33.75" customHeight="1" x14ac:dyDescent="0.2">
      <c r="A20" s="922"/>
      <c r="B20" s="925"/>
      <c r="C20" s="928"/>
      <c r="D20" s="930"/>
      <c r="E20" s="932"/>
      <c r="F20" s="935"/>
      <c r="G20" s="387" t="s">
        <v>26</v>
      </c>
      <c r="H20" s="388">
        <f>SUM(H17+H18+H19+H21)</f>
        <v>657.30000000000007</v>
      </c>
      <c r="I20" s="388">
        <f t="shared" ref="I20:K20" si="1">SUM(I17+I18+I19+I21)</f>
        <v>708.69999999999993</v>
      </c>
      <c r="J20" s="388">
        <f t="shared" si="1"/>
        <v>678.93599999999992</v>
      </c>
      <c r="K20" s="388">
        <f t="shared" si="1"/>
        <v>688.00400000000002</v>
      </c>
      <c r="L20" s="909"/>
      <c r="M20" s="907"/>
      <c r="N20" s="907"/>
      <c r="O20" s="907"/>
      <c r="P20" s="366"/>
      <c r="R20" s="379"/>
    </row>
    <row r="21" spans="1:18" ht="33.75" customHeight="1" x14ac:dyDescent="0.2">
      <c r="A21" s="923"/>
      <c r="B21" s="926"/>
      <c r="C21" s="929"/>
      <c r="D21" s="389" t="s">
        <v>352</v>
      </c>
      <c r="E21" s="933"/>
      <c r="F21" s="936"/>
      <c r="G21" s="390"/>
      <c r="H21" s="150">
        <v>2</v>
      </c>
      <c r="I21" s="150">
        <v>5</v>
      </c>
      <c r="J21" s="150">
        <v>6</v>
      </c>
      <c r="K21" s="150">
        <v>8</v>
      </c>
      <c r="L21" s="392" t="s">
        <v>353</v>
      </c>
      <c r="M21" s="662">
        <v>32</v>
      </c>
      <c r="N21" s="662">
        <v>32</v>
      </c>
      <c r="O21" s="662">
        <v>32</v>
      </c>
      <c r="P21" s="366"/>
      <c r="R21" s="379"/>
    </row>
    <row r="22" spans="1:18" ht="27.75" customHeight="1" x14ac:dyDescent="0.2">
      <c r="A22" s="921" t="s">
        <v>21</v>
      </c>
      <c r="B22" s="924" t="s">
        <v>27</v>
      </c>
      <c r="C22" s="927" t="s">
        <v>27</v>
      </c>
      <c r="D22" s="948" t="s">
        <v>354</v>
      </c>
      <c r="E22" s="931" t="s">
        <v>355</v>
      </c>
      <c r="F22" s="934" t="s">
        <v>41</v>
      </c>
      <c r="G22" s="373" t="s">
        <v>24</v>
      </c>
      <c r="H22" s="150">
        <v>581.9</v>
      </c>
      <c r="I22" s="383">
        <v>631.70000000000005</v>
      </c>
      <c r="J22" s="384">
        <f>SUM(I22*1.02)</f>
        <v>644.33400000000006</v>
      </c>
      <c r="K22" s="384">
        <f>SUM(I22*1.03)</f>
        <v>650.65100000000007</v>
      </c>
      <c r="L22" s="909" t="s">
        <v>356</v>
      </c>
      <c r="M22" s="910" t="s">
        <v>357</v>
      </c>
      <c r="N22" s="910" t="s">
        <v>358</v>
      </c>
      <c r="O22" s="910" t="s">
        <v>358</v>
      </c>
      <c r="P22" s="366"/>
      <c r="R22" s="379"/>
    </row>
    <row r="23" spans="1:18" ht="24.75" customHeight="1" x14ac:dyDescent="0.2">
      <c r="A23" s="922"/>
      <c r="B23" s="925"/>
      <c r="C23" s="928"/>
      <c r="D23" s="949"/>
      <c r="E23" s="932"/>
      <c r="F23" s="935"/>
      <c r="G23" s="373" t="s">
        <v>47</v>
      </c>
      <c r="H23" s="150">
        <v>8</v>
      </c>
      <c r="I23" s="383">
        <v>4.2</v>
      </c>
      <c r="J23" s="386"/>
      <c r="K23" s="386"/>
      <c r="L23" s="909"/>
      <c r="M23" s="911"/>
      <c r="N23" s="911"/>
      <c r="O23" s="911"/>
      <c r="P23" s="366"/>
      <c r="R23" s="379"/>
    </row>
    <row r="24" spans="1:18" ht="25.5" customHeight="1" x14ac:dyDescent="0.2">
      <c r="A24" s="922"/>
      <c r="B24" s="925"/>
      <c r="C24" s="928"/>
      <c r="D24" s="949"/>
      <c r="E24" s="932"/>
      <c r="F24" s="935"/>
      <c r="G24" s="373" t="s">
        <v>23</v>
      </c>
      <c r="H24" s="150">
        <v>10.4</v>
      </c>
      <c r="I24" s="383">
        <v>12.3</v>
      </c>
      <c r="J24" s="384">
        <v>13</v>
      </c>
      <c r="K24" s="384">
        <v>14</v>
      </c>
      <c r="L24" s="912" t="s">
        <v>359</v>
      </c>
      <c r="M24" s="914">
        <v>49</v>
      </c>
      <c r="N24" s="914">
        <v>49</v>
      </c>
      <c r="O24" s="914">
        <v>50</v>
      </c>
      <c r="P24" s="366"/>
      <c r="R24" s="379"/>
    </row>
    <row r="25" spans="1:18" ht="27" customHeight="1" x14ac:dyDescent="0.2">
      <c r="A25" s="922"/>
      <c r="B25" s="925"/>
      <c r="C25" s="928"/>
      <c r="D25" s="950"/>
      <c r="E25" s="932"/>
      <c r="F25" s="935"/>
      <c r="G25" s="387" t="s">
        <v>26</v>
      </c>
      <c r="H25" s="388">
        <f>SUM(H22,H23,H24,H26)</f>
        <v>638.29999999999995</v>
      </c>
      <c r="I25" s="388">
        <f>SUM(I22,I23,I24,I26)</f>
        <v>720.7</v>
      </c>
      <c r="J25" s="388">
        <f>SUM(J22,J23,J24,J26)</f>
        <v>732.33400000000006</v>
      </c>
      <c r="K25" s="388">
        <f>SUM(K22,K23,K24,K26)</f>
        <v>744.65100000000007</v>
      </c>
      <c r="L25" s="913"/>
      <c r="M25" s="915"/>
      <c r="N25" s="915"/>
      <c r="O25" s="915"/>
      <c r="P25" s="366"/>
      <c r="R25" s="379"/>
    </row>
    <row r="26" spans="1:18" ht="33.75" customHeight="1" x14ac:dyDescent="0.2">
      <c r="A26" s="923"/>
      <c r="B26" s="926"/>
      <c r="C26" s="929"/>
      <c r="D26" s="393" t="s">
        <v>360</v>
      </c>
      <c r="E26" s="933"/>
      <c r="F26" s="936"/>
      <c r="G26" s="394" t="s">
        <v>24</v>
      </c>
      <c r="H26" s="150">
        <v>38</v>
      </c>
      <c r="I26" s="383">
        <v>72.5</v>
      </c>
      <c r="J26" s="398">
        <v>75</v>
      </c>
      <c r="K26" s="398">
        <v>80</v>
      </c>
      <c r="L26" s="392" t="s">
        <v>361</v>
      </c>
      <c r="M26" s="727">
        <v>200</v>
      </c>
      <c r="N26" s="662">
        <v>400</v>
      </c>
      <c r="O26" s="663">
        <v>500</v>
      </c>
      <c r="P26" s="366"/>
      <c r="R26" s="379"/>
    </row>
    <row r="27" spans="1:18" ht="31.5" customHeight="1" x14ac:dyDescent="0.2">
      <c r="A27" s="921" t="s">
        <v>21</v>
      </c>
      <c r="B27" s="924" t="s">
        <v>27</v>
      </c>
      <c r="C27" s="927" t="s">
        <v>32</v>
      </c>
      <c r="D27" s="930" t="s">
        <v>362</v>
      </c>
      <c r="E27" s="951" t="s">
        <v>363</v>
      </c>
      <c r="F27" s="952" t="s">
        <v>41</v>
      </c>
      <c r="G27" s="373" t="s">
        <v>24</v>
      </c>
      <c r="H27" s="374">
        <v>151.5</v>
      </c>
      <c r="I27" s="375">
        <v>162.4</v>
      </c>
      <c r="J27" s="376">
        <f>SUM(I27*1.02)</f>
        <v>165.648</v>
      </c>
      <c r="K27" s="376">
        <f>SUM(I27*1.03)</f>
        <v>167.27200000000002</v>
      </c>
      <c r="L27" s="909" t="s">
        <v>356</v>
      </c>
      <c r="M27" s="910" t="s">
        <v>364</v>
      </c>
      <c r="N27" s="910" t="s">
        <v>364</v>
      </c>
      <c r="O27" s="910" t="s">
        <v>364</v>
      </c>
      <c r="P27" s="366"/>
      <c r="R27" s="379"/>
    </row>
    <row r="28" spans="1:18" ht="26.25" customHeight="1" x14ac:dyDescent="0.2">
      <c r="A28" s="922"/>
      <c r="B28" s="925"/>
      <c r="C28" s="928"/>
      <c r="D28" s="930"/>
      <c r="E28" s="951"/>
      <c r="F28" s="952"/>
      <c r="G28" s="373" t="s">
        <v>47</v>
      </c>
      <c r="H28" s="374">
        <v>1.6</v>
      </c>
      <c r="I28" s="375">
        <v>2.1</v>
      </c>
      <c r="J28" s="396"/>
      <c r="K28" s="396"/>
      <c r="L28" s="909"/>
      <c r="M28" s="910"/>
      <c r="N28" s="911"/>
      <c r="O28" s="911"/>
      <c r="P28" s="366"/>
      <c r="R28" s="379"/>
    </row>
    <row r="29" spans="1:18" ht="24.75" customHeight="1" x14ac:dyDescent="0.2">
      <c r="A29" s="922"/>
      <c r="B29" s="925"/>
      <c r="C29" s="928"/>
      <c r="D29" s="930"/>
      <c r="E29" s="951"/>
      <c r="F29" s="952"/>
      <c r="G29" s="373" t="s">
        <v>23</v>
      </c>
      <c r="H29" s="374">
        <v>2.1</v>
      </c>
      <c r="I29" s="375">
        <v>2.2000000000000002</v>
      </c>
      <c r="J29" s="376">
        <v>2.5</v>
      </c>
      <c r="K29" s="376">
        <v>3</v>
      </c>
      <c r="L29" s="909" t="s">
        <v>365</v>
      </c>
      <c r="M29" s="907">
        <v>9</v>
      </c>
      <c r="N29" s="907">
        <v>9</v>
      </c>
      <c r="O29" s="907">
        <v>10</v>
      </c>
      <c r="P29" s="366"/>
      <c r="R29" s="379"/>
    </row>
    <row r="30" spans="1:18" ht="22.5" customHeight="1" x14ac:dyDescent="0.2">
      <c r="A30" s="922"/>
      <c r="B30" s="925"/>
      <c r="C30" s="928"/>
      <c r="D30" s="930"/>
      <c r="E30" s="951"/>
      <c r="F30" s="952"/>
      <c r="G30" s="387" t="s">
        <v>26</v>
      </c>
      <c r="H30" s="388">
        <f>SUM(H27,H28,H29,H31,H32)</f>
        <v>169.2</v>
      </c>
      <c r="I30" s="388">
        <f>SUM(I27,I28,I29,I31,I32)</f>
        <v>181.7</v>
      </c>
      <c r="J30" s="388">
        <f t="shared" ref="J30:K30" si="2">SUM(J27,J28,J29,J31)</f>
        <v>185.148</v>
      </c>
      <c r="K30" s="388">
        <f t="shared" si="2"/>
        <v>189.27200000000002</v>
      </c>
      <c r="L30" s="909"/>
      <c r="M30" s="907"/>
      <c r="N30" s="907"/>
      <c r="O30" s="907"/>
      <c r="P30" s="366"/>
      <c r="R30" s="379"/>
    </row>
    <row r="31" spans="1:18" ht="32.25" customHeight="1" x14ac:dyDescent="0.2">
      <c r="A31" s="922"/>
      <c r="B31" s="925"/>
      <c r="C31" s="928"/>
      <c r="D31" s="393" t="s">
        <v>360</v>
      </c>
      <c r="E31" s="951"/>
      <c r="F31" s="952"/>
      <c r="G31" s="397" t="s">
        <v>24</v>
      </c>
      <c r="H31" s="150">
        <v>11</v>
      </c>
      <c r="I31" s="383">
        <v>15</v>
      </c>
      <c r="J31" s="398">
        <v>17</v>
      </c>
      <c r="K31" s="398">
        <v>19</v>
      </c>
      <c r="L31" s="909" t="s">
        <v>366</v>
      </c>
      <c r="M31" s="916">
        <v>100</v>
      </c>
      <c r="N31" s="916">
        <v>110</v>
      </c>
      <c r="O31" s="916">
        <v>110</v>
      </c>
      <c r="P31" s="366"/>
      <c r="R31" s="379"/>
    </row>
    <row r="32" spans="1:18" ht="33" customHeight="1" x14ac:dyDescent="0.2">
      <c r="A32" s="923"/>
      <c r="B32" s="926"/>
      <c r="C32" s="929"/>
      <c r="D32" s="393" t="s">
        <v>367</v>
      </c>
      <c r="E32" s="951"/>
      <c r="F32" s="952"/>
      <c r="G32" s="394" t="s">
        <v>24</v>
      </c>
      <c r="H32" s="150">
        <v>3</v>
      </c>
      <c r="I32" s="383"/>
      <c r="J32" s="398"/>
      <c r="K32" s="398"/>
      <c r="L32" s="909"/>
      <c r="M32" s="916"/>
      <c r="N32" s="916"/>
      <c r="O32" s="916"/>
      <c r="P32" s="366"/>
      <c r="R32" s="379"/>
    </row>
    <row r="33" spans="1:18" ht="20.25" customHeight="1" x14ac:dyDescent="0.2">
      <c r="A33" s="921" t="s">
        <v>21</v>
      </c>
      <c r="B33" s="924" t="s">
        <v>27</v>
      </c>
      <c r="C33" s="927" t="s">
        <v>36</v>
      </c>
      <c r="D33" s="930" t="s">
        <v>368</v>
      </c>
      <c r="E33" s="931" t="s">
        <v>369</v>
      </c>
      <c r="F33" s="934" t="s">
        <v>41</v>
      </c>
      <c r="G33" s="373" t="s">
        <v>24</v>
      </c>
      <c r="H33" s="150">
        <v>237.4</v>
      </c>
      <c r="I33" s="383">
        <v>263.10000000000002</v>
      </c>
      <c r="J33" s="384">
        <f>SUM(I33*1.02)</f>
        <v>268.36200000000002</v>
      </c>
      <c r="K33" s="384">
        <f>SUM(I33*1.03)</f>
        <v>270.99300000000005</v>
      </c>
      <c r="L33" s="909" t="s">
        <v>356</v>
      </c>
      <c r="M33" s="910" t="s">
        <v>370</v>
      </c>
      <c r="N33" s="910" t="s">
        <v>370</v>
      </c>
      <c r="O33" s="907" t="s">
        <v>370</v>
      </c>
      <c r="P33" s="366"/>
    </row>
    <row r="34" spans="1:18" ht="18.75" customHeight="1" x14ac:dyDescent="0.2">
      <c r="A34" s="922"/>
      <c r="B34" s="925"/>
      <c r="C34" s="928"/>
      <c r="D34" s="930"/>
      <c r="E34" s="932"/>
      <c r="F34" s="935"/>
      <c r="G34" s="373" t="s">
        <v>47</v>
      </c>
      <c r="H34" s="399">
        <v>2.1</v>
      </c>
      <c r="I34" s="383">
        <v>2.1</v>
      </c>
      <c r="J34" s="386"/>
      <c r="K34" s="386"/>
      <c r="L34" s="909"/>
      <c r="M34" s="911"/>
      <c r="N34" s="911"/>
      <c r="O34" s="916"/>
      <c r="P34" s="366"/>
    </row>
    <row r="35" spans="1:18" ht="22.5" customHeight="1" x14ac:dyDescent="0.2">
      <c r="A35" s="922"/>
      <c r="B35" s="925"/>
      <c r="C35" s="928"/>
      <c r="D35" s="930"/>
      <c r="E35" s="932"/>
      <c r="F35" s="935"/>
      <c r="G35" s="373" t="s">
        <v>23</v>
      </c>
      <c r="H35" s="150">
        <v>4.5999999999999996</v>
      </c>
      <c r="I35" s="383">
        <v>4.2</v>
      </c>
      <c r="J35" s="384">
        <v>4.5</v>
      </c>
      <c r="K35" s="384">
        <v>5</v>
      </c>
      <c r="L35" s="909" t="s">
        <v>371</v>
      </c>
      <c r="M35" s="907">
        <v>7000</v>
      </c>
      <c r="N35" s="907">
        <v>8000</v>
      </c>
      <c r="O35" s="907">
        <v>10000</v>
      </c>
      <c r="P35" s="366"/>
    </row>
    <row r="36" spans="1:18" ht="29.25" customHeight="1" x14ac:dyDescent="0.2">
      <c r="A36" s="922"/>
      <c r="B36" s="925"/>
      <c r="C36" s="928"/>
      <c r="D36" s="930"/>
      <c r="E36" s="932"/>
      <c r="F36" s="935"/>
      <c r="G36" s="387" t="s">
        <v>26</v>
      </c>
      <c r="H36" s="400">
        <f>SUM(H33,H34,H35,H37)</f>
        <v>255.1</v>
      </c>
      <c r="I36" s="400">
        <f t="shared" ref="I36:K36" si="3">SUM(I33,I34,I35,I37)</f>
        <v>284.40000000000003</v>
      </c>
      <c r="J36" s="400">
        <f t="shared" si="3"/>
        <v>289.86200000000002</v>
      </c>
      <c r="K36" s="388">
        <f t="shared" si="3"/>
        <v>294.99300000000005</v>
      </c>
      <c r="L36" s="909"/>
      <c r="M36" s="907"/>
      <c r="N36" s="907"/>
      <c r="O36" s="907"/>
      <c r="P36" s="366"/>
    </row>
    <row r="37" spans="1:18" ht="31.9" customHeight="1" x14ac:dyDescent="0.2">
      <c r="A37" s="923"/>
      <c r="B37" s="926"/>
      <c r="C37" s="929"/>
      <c r="D37" s="393" t="s">
        <v>360</v>
      </c>
      <c r="E37" s="933"/>
      <c r="F37" s="936"/>
      <c r="G37" s="394" t="s">
        <v>24</v>
      </c>
      <c r="H37" s="398">
        <v>11</v>
      </c>
      <c r="I37" s="383">
        <v>15</v>
      </c>
      <c r="J37" s="384">
        <v>17</v>
      </c>
      <c r="K37" s="384">
        <v>19</v>
      </c>
      <c r="L37" s="392" t="s">
        <v>366</v>
      </c>
      <c r="M37" s="663">
        <v>100</v>
      </c>
      <c r="N37" s="663">
        <v>110</v>
      </c>
      <c r="O37" s="663">
        <v>120</v>
      </c>
      <c r="P37" s="366"/>
    </row>
    <row r="38" spans="1:18" ht="15.75" x14ac:dyDescent="0.2">
      <c r="A38" s="371" t="s">
        <v>21</v>
      </c>
      <c r="B38" s="372" t="s">
        <v>32</v>
      </c>
      <c r="C38" s="908" t="s">
        <v>372</v>
      </c>
      <c r="D38" s="908"/>
      <c r="E38" s="908"/>
      <c r="F38" s="908"/>
      <c r="G38" s="908"/>
      <c r="H38" s="908"/>
      <c r="I38" s="908"/>
      <c r="J38" s="908"/>
      <c r="K38" s="908"/>
      <c r="L38" s="908"/>
      <c r="M38" s="908"/>
      <c r="N38" s="908"/>
      <c r="O38" s="908"/>
      <c r="P38" s="382"/>
    </row>
    <row r="39" spans="1:18" ht="45.75" customHeight="1" x14ac:dyDescent="0.2">
      <c r="A39" s="942" t="s">
        <v>21</v>
      </c>
      <c r="B39" s="943" t="s">
        <v>32</v>
      </c>
      <c r="C39" s="944" t="s">
        <v>30</v>
      </c>
      <c r="D39" s="954" t="s">
        <v>374</v>
      </c>
      <c r="E39" s="955" t="s">
        <v>375</v>
      </c>
      <c r="F39" s="946" t="s">
        <v>41</v>
      </c>
      <c r="G39" s="373" t="s">
        <v>24</v>
      </c>
      <c r="H39" s="150">
        <v>2.5</v>
      </c>
      <c r="I39" s="383">
        <v>2.5</v>
      </c>
      <c r="J39" s="398">
        <v>2.5</v>
      </c>
      <c r="K39" s="150">
        <v>2.5</v>
      </c>
      <c r="L39" s="909" t="s">
        <v>376</v>
      </c>
      <c r="M39" s="953">
        <v>8</v>
      </c>
      <c r="N39" s="910" t="s">
        <v>186</v>
      </c>
      <c r="O39" s="910" t="s">
        <v>186</v>
      </c>
      <c r="P39" s="366"/>
    </row>
    <row r="40" spans="1:18" ht="29.25" customHeight="1" x14ac:dyDescent="0.2">
      <c r="A40" s="942"/>
      <c r="B40" s="943"/>
      <c r="C40" s="944"/>
      <c r="D40" s="954"/>
      <c r="E40" s="955"/>
      <c r="F40" s="946"/>
      <c r="G40" s="387" t="s">
        <v>26</v>
      </c>
      <c r="H40" s="388">
        <f t="shared" ref="H40:K40" si="4">SUM(H39)</f>
        <v>2.5</v>
      </c>
      <c r="I40" s="388">
        <f t="shared" si="4"/>
        <v>2.5</v>
      </c>
      <c r="J40" s="388">
        <f t="shared" si="4"/>
        <v>2.5</v>
      </c>
      <c r="K40" s="388">
        <f t="shared" si="4"/>
        <v>2.5</v>
      </c>
      <c r="L40" s="909"/>
      <c r="M40" s="907"/>
      <c r="N40" s="907"/>
      <c r="O40" s="910"/>
      <c r="P40" s="382"/>
    </row>
    <row r="41" spans="1:18" ht="38.25" customHeight="1" x14ac:dyDescent="0.2">
      <c r="A41" s="942" t="s">
        <v>21</v>
      </c>
      <c r="B41" s="943" t="s">
        <v>32</v>
      </c>
      <c r="C41" s="944" t="s">
        <v>202</v>
      </c>
      <c r="D41" s="930" t="s">
        <v>377</v>
      </c>
      <c r="E41" s="951" t="s">
        <v>176</v>
      </c>
      <c r="F41" s="952" t="s">
        <v>41</v>
      </c>
      <c r="G41" s="373" t="s">
        <v>24</v>
      </c>
      <c r="H41" s="399">
        <v>3.1</v>
      </c>
      <c r="I41" s="406">
        <v>3</v>
      </c>
      <c r="J41" s="398">
        <v>4</v>
      </c>
      <c r="K41" s="150">
        <v>5</v>
      </c>
      <c r="L41" s="909" t="s">
        <v>745</v>
      </c>
      <c r="M41" s="953">
        <v>2</v>
      </c>
      <c r="N41" s="910" t="s">
        <v>193</v>
      </c>
      <c r="O41" s="910" t="s">
        <v>193</v>
      </c>
      <c r="P41" s="382"/>
      <c r="Q41" s="401"/>
      <c r="R41" s="401"/>
    </row>
    <row r="42" spans="1:18" ht="31.5" customHeight="1" x14ac:dyDescent="0.2">
      <c r="A42" s="942"/>
      <c r="B42" s="943"/>
      <c r="C42" s="944"/>
      <c r="D42" s="930"/>
      <c r="E42" s="951"/>
      <c r="F42" s="952"/>
      <c r="G42" s="387" t="s">
        <v>26</v>
      </c>
      <c r="H42" s="388">
        <f t="shared" ref="H42:K42" si="5">SUM(H41)</f>
        <v>3.1</v>
      </c>
      <c r="I42" s="388">
        <f t="shared" si="5"/>
        <v>3</v>
      </c>
      <c r="J42" s="388">
        <f t="shared" si="5"/>
        <v>4</v>
      </c>
      <c r="K42" s="388">
        <f t="shared" si="5"/>
        <v>5</v>
      </c>
      <c r="L42" s="909"/>
      <c r="M42" s="907"/>
      <c r="N42" s="907"/>
      <c r="O42" s="910"/>
      <c r="P42" s="382"/>
    </row>
    <row r="43" spans="1:18" ht="30" customHeight="1" x14ac:dyDescent="0.2">
      <c r="A43" s="942" t="s">
        <v>21</v>
      </c>
      <c r="B43" s="943" t="s">
        <v>32</v>
      </c>
      <c r="C43" s="944" t="s">
        <v>72</v>
      </c>
      <c r="D43" s="930" t="s">
        <v>379</v>
      </c>
      <c r="E43" s="951" t="s">
        <v>176</v>
      </c>
      <c r="F43" s="946" t="s">
        <v>41</v>
      </c>
      <c r="G43" s="373" t="s">
        <v>24</v>
      </c>
      <c r="H43" s="399">
        <v>2</v>
      </c>
      <c r="I43" s="383">
        <v>3</v>
      </c>
      <c r="J43" s="398">
        <v>1</v>
      </c>
      <c r="K43" s="150">
        <v>2</v>
      </c>
      <c r="L43" s="909" t="s">
        <v>736</v>
      </c>
      <c r="M43" s="953">
        <v>1</v>
      </c>
      <c r="N43" s="910" t="s">
        <v>189</v>
      </c>
      <c r="O43" s="910" t="s">
        <v>189</v>
      </c>
      <c r="P43" s="366"/>
    </row>
    <row r="44" spans="1:18" ht="33.6" customHeight="1" x14ac:dyDescent="0.2">
      <c r="A44" s="942"/>
      <c r="B44" s="943"/>
      <c r="C44" s="944"/>
      <c r="D44" s="930"/>
      <c r="E44" s="951"/>
      <c r="F44" s="952"/>
      <c r="G44" s="387" t="s">
        <v>26</v>
      </c>
      <c r="H44" s="388">
        <f t="shared" ref="H44:K44" si="6">SUM(H43)</f>
        <v>2</v>
      </c>
      <c r="I44" s="388">
        <f t="shared" si="6"/>
        <v>3</v>
      </c>
      <c r="J44" s="388">
        <f t="shared" si="6"/>
        <v>1</v>
      </c>
      <c r="K44" s="388">
        <f t="shared" si="6"/>
        <v>2</v>
      </c>
      <c r="L44" s="909"/>
      <c r="M44" s="907"/>
      <c r="N44" s="907"/>
      <c r="O44" s="910"/>
      <c r="P44" s="366"/>
    </row>
    <row r="45" spans="1:18" ht="30.6" customHeight="1" x14ac:dyDescent="0.2">
      <c r="A45" s="942" t="s">
        <v>21</v>
      </c>
      <c r="B45" s="943" t="s">
        <v>32</v>
      </c>
      <c r="C45" s="944" t="s">
        <v>62</v>
      </c>
      <c r="D45" s="930" t="s">
        <v>380</v>
      </c>
      <c r="E45" s="951" t="s">
        <v>176</v>
      </c>
      <c r="F45" s="952" t="s">
        <v>41</v>
      </c>
      <c r="G45" s="373" t="s">
        <v>24</v>
      </c>
      <c r="H45" s="150">
        <v>0.5</v>
      </c>
      <c r="I45" s="383">
        <v>1.8</v>
      </c>
      <c r="J45" s="398">
        <v>1.8</v>
      </c>
      <c r="K45" s="150">
        <v>2</v>
      </c>
      <c r="L45" s="909" t="s">
        <v>699</v>
      </c>
      <c r="M45" s="953">
        <v>10</v>
      </c>
      <c r="N45" s="910" t="s">
        <v>72</v>
      </c>
      <c r="O45" s="907">
        <v>12</v>
      </c>
      <c r="P45" s="366"/>
    </row>
    <row r="46" spans="1:18" ht="31.15" customHeight="1" x14ac:dyDescent="0.2">
      <c r="A46" s="942"/>
      <c r="B46" s="943"/>
      <c r="C46" s="944"/>
      <c r="D46" s="930"/>
      <c r="E46" s="951"/>
      <c r="F46" s="952"/>
      <c r="G46" s="387" t="s">
        <v>26</v>
      </c>
      <c r="H46" s="388">
        <f t="shared" ref="H46:K46" si="7">SUM(H45)</f>
        <v>0.5</v>
      </c>
      <c r="I46" s="388">
        <f t="shared" si="7"/>
        <v>1.8</v>
      </c>
      <c r="J46" s="388">
        <f t="shared" si="7"/>
        <v>1.8</v>
      </c>
      <c r="K46" s="388">
        <f t="shared" si="7"/>
        <v>2</v>
      </c>
      <c r="L46" s="909"/>
      <c r="M46" s="907"/>
      <c r="N46" s="907"/>
      <c r="O46" s="907"/>
      <c r="P46" s="382"/>
    </row>
    <row r="47" spans="1:18" ht="25.9" customHeight="1" x14ac:dyDescent="0.2">
      <c r="A47" s="942" t="s">
        <v>21</v>
      </c>
      <c r="B47" s="943" t="s">
        <v>32</v>
      </c>
      <c r="C47" s="944" t="s">
        <v>55</v>
      </c>
      <c r="D47" s="909" t="s">
        <v>381</v>
      </c>
      <c r="E47" s="951" t="s">
        <v>348</v>
      </c>
      <c r="F47" s="952" t="s">
        <v>41</v>
      </c>
      <c r="G47" s="373" t="s">
        <v>24</v>
      </c>
      <c r="H47" s="150"/>
      <c r="I47" s="385"/>
      <c r="J47" s="150">
        <v>10</v>
      </c>
      <c r="K47" s="402"/>
      <c r="L47" s="909" t="s">
        <v>208</v>
      </c>
      <c r="M47" s="956"/>
      <c r="N47" s="907">
        <v>1</v>
      </c>
      <c r="O47" s="907"/>
      <c r="P47" s="366"/>
    </row>
    <row r="48" spans="1:18" ht="33.6" customHeight="1" x14ac:dyDescent="0.2">
      <c r="A48" s="942"/>
      <c r="B48" s="943"/>
      <c r="C48" s="944"/>
      <c r="D48" s="909"/>
      <c r="E48" s="951"/>
      <c r="F48" s="952"/>
      <c r="G48" s="387" t="s">
        <v>26</v>
      </c>
      <c r="H48" s="388"/>
      <c r="I48" s="388"/>
      <c r="J48" s="388">
        <v>10</v>
      </c>
      <c r="K48" s="388"/>
      <c r="L48" s="909"/>
      <c r="M48" s="956"/>
      <c r="N48" s="907"/>
      <c r="O48" s="907"/>
      <c r="P48" s="382"/>
    </row>
    <row r="49" spans="1:21" ht="33" customHeight="1" x14ac:dyDescent="0.2">
      <c r="A49" s="942" t="s">
        <v>21</v>
      </c>
      <c r="B49" s="943" t="s">
        <v>32</v>
      </c>
      <c r="C49" s="944" t="s">
        <v>57</v>
      </c>
      <c r="D49" s="909" t="s">
        <v>382</v>
      </c>
      <c r="E49" s="951" t="s">
        <v>176</v>
      </c>
      <c r="F49" s="952" t="s">
        <v>41</v>
      </c>
      <c r="G49" s="373" t="s">
        <v>24</v>
      </c>
      <c r="H49" s="150">
        <v>13.1</v>
      </c>
      <c r="I49" s="383">
        <v>38</v>
      </c>
      <c r="J49" s="150"/>
      <c r="K49" s="402"/>
      <c r="L49" s="909" t="s">
        <v>735</v>
      </c>
      <c r="M49" s="907">
        <v>2</v>
      </c>
      <c r="N49" s="907"/>
      <c r="O49" s="907"/>
      <c r="P49" s="382"/>
    </row>
    <row r="50" spans="1:21" ht="30.75" customHeight="1" x14ac:dyDescent="0.2">
      <c r="A50" s="942"/>
      <c r="B50" s="943"/>
      <c r="C50" s="944"/>
      <c r="D50" s="909"/>
      <c r="E50" s="951"/>
      <c r="F50" s="952"/>
      <c r="G50" s="373" t="s">
        <v>25</v>
      </c>
      <c r="H50" s="150">
        <v>27.9</v>
      </c>
      <c r="I50" s="383">
        <v>32.299999999999997</v>
      </c>
      <c r="J50" s="391"/>
      <c r="K50" s="402"/>
      <c r="L50" s="909"/>
      <c r="M50" s="907"/>
      <c r="N50" s="907"/>
      <c r="O50" s="907"/>
      <c r="P50" s="366"/>
    </row>
    <row r="51" spans="1:21" ht="29.25" customHeight="1" x14ac:dyDescent="0.2">
      <c r="A51" s="942"/>
      <c r="B51" s="943"/>
      <c r="C51" s="944"/>
      <c r="D51" s="909"/>
      <c r="E51" s="951"/>
      <c r="F51" s="952"/>
      <c r="G51" s="387" t="s">
        <v>26</v>
      </c>
      <c r="H51" s="388">
        <f>SUM(H49,H50)</f>
        <v>41</v>
      </c>
      <c r="I51" s="388">
        <f t="shared" ref="I51" si="8">SUM(I49,I50)</f>
        <v>70.3</v>
      </c>
      <c r="J51" s="388"/>
      <c r="K51" s="388"/>
      <c r="L51" s="909"/>
      <c r="M51" s="907"/>
      <c r="N51" s="907"/>
      <c r="O51" s="907"/>
      <c r="P51" s="382"/>
    </row>
    <row r="52" spans="1:21" ht="15.75" x14ac:dyDescent="0.2">
      <c r="A52" s="370" t="s">
        <v>27</v>
      </c>
      <c r="B52" s="939" t="s">
        <v>383</v>
      </c>
      <c r="C52" s="939"/>
      <c r="D52" s="939"/>
      <c r="E52" s="939"/>
      <c r="F52" s="939"/>
      <c r="G52" s="939"/>
      <c r="H52" s="939"/>
      <c r="I52" s="939"/>
      <c r="J52" s="939"/>
      <c r="K52" s="939"/>
      <c r="L52" s="939"/>
      <c r="M52" s="939"/>
      <c r="N52" s="939"/>
      <c r="O52" s="939"/>
      <c r="P52" s="366"/>
      <c r="R52" s="379"/>
    </row>
    <row r="53" spans="1:21" ht="15.75" x14ac:dyDescent="0.2">
      <c r="A53" s="371" t="s">
        <v>27</v>
      </c>
      <c r="B53" s="403" t="s">
        <v>27</v>
      </c>
      <c r="C53" s="957" t="s">
        <v>384</v>
      </c>
      <c r="D53" s="957"/>
      <c r="E53" s="957"/>
      <c r="F53" s="957"/>
      <c r="G53" s="957"/>
      <c r="H53" s="957"/>
      <c r="I53" s="957"/>
      <c r="J53" s="957"/>
      <c r="K53" s="957"/>
      <c r="L53" s="957"/>
      <c r="M53" s="957"/>
      <c r="N53" s="957"/>
      <c r="O53" s="957"/>
      <c r="P53" s="366"/>
      <c r="R53" s="379"/>
    </row>
    <row r="54" spans="1:21" ht="34.5" customHeight="1" x14ac:dyDescent="0.2">
      <c r="A54" s="958" t="s">
        <v>27</v>
      </c>
      <c r="B54" s="961" t="s">
        <v>27</v>
      </c>
      <c r="C54" s="964" t="s">
        <v>38</v>
      </c>
      <c r="D54" s="392" t="s">
        <v>385</v>
      </c>
      <c r="E54" s="955" t="s">
        <v>386</v>
      </c>
      <c r="F54" s="946" t="s">
        <v>41</v>
      </c>
      <c r="G54" s="387" t="s">
        <v>26</v>
      </c>
      <c r="H54" s="388">
        <f>SUM(H55,H56,H57,H58,H59)</f>
        <v>113</v>
      </c>
      <c r="I54" s="388">
        <f t="shared" ref="I54:K54" si="9">SUM(I55,I56,I57,I58,I59)</f>
        <v>137</v>
      </c>
      <c r="J54" s="151">
        <f t="shared" si="9"/>
        <v>124</v>
      </c>
      <c r="K54" s="388">
        <f t="shared" si="9"/>
        <v>124</v>
      </c>
      <c r="L54" s="392" t="s">
        <v>746</v>
      </c>
      <c r="M54" s="663">
        <v>12</v>
      </c>
      <c r="N54" s="663">
        <v>12</v>
      </c>
      <c r="O54" s="663">
        <v>12</v>
      </c>
      <c r="P54" s="366"/>
      <c r="R54" s="379"/>
    </row>
    <row r="55" spans="1:21" ht="80.25" customHeight="1" x14ac:dyDescent="0.2">
      <c r="A55" s="959"/>
      <c r="B55" s="962"/>
      <c r="C55" s="965"/>
      <c r="D55" s="404" t="s">
        <v>387</v>
      </c>
      <c r="E55" s="955"/>
      <c r="F55" s="946"/>
      <c r="G55" s="967" t="s">
        <v>24</v>
      </c>
      <c r="H55" s="405">
        <v>35</v>
      </c>
      <c r="I55" s="383">
        <v>54</v>
      </c>
      <c r="J55" s="384">
        <v>40</v>
      </c>
      <c r="K55" s="384">
        <v>40</v>
      </c>
      <c r="L55" s="731" t="s">
        <v>753</v>
      </c>
      <c r="M55" s="732" t="s">
        <v>752</v>
      </c>
      <c r="N55" s="663">
        <v>22</v>
      </c>
      <c r="O55" s="663">
        <v>25</v>
      </c>
      <c r="P55" s="382"/>
      <c r="R55" s="379"/>
    </row>
    <row r="56" spans="1:21" ht="43.15" customHeight="1" x14ac:dyDescent="0.2">
      <c r="A56" s="959"/>
      <c r="B56" s="962"/>
      <c r="C56" s="965"/>
      <c r="D56" s="404" t="s">
        <v>388</v>
      </c>
      <c r="E56" s="955"/>
      <c r="F56" s="946"/>
      <c r="G56" s="968"/>
      <c r="H56" s="405">
        <v>10</v>
      </c>
      <c r="I56" s="383">
        <v>10</v>
      </c>
      <c r="J56" s="384">
        <v>10</v>
      </c>
      <c r="K56" s="384">
        <v>10</v>
      </c>
      <c r="L56" s="392" t="s">
        <v>389</v>
      </c>
      <c r="M56" s="663">
        <v>5</v>
      </c>
      <c r="N56" s="663">
        <v>5</v>
      </c>
      <c r="O56" s="663">
        <v>5</v>
      </c>
      <c r="P56" s="382"/>
      <c r="R56" s="379"/>
    </row>
    <row r="57" spans="1:21" ht="32.25" customHeight="1" x14ac:dyDescent="0.2">
      <c r="A57" s="959"/>
      <c r="B57" s="962"/>
      <c r="C57" s="965"/>
      <c r="D57" s="404" t="s">
        <v>390</v>
      </c>
      <c r="E57" s="955"/>
      <c r="F57" s="946"/>
      <c r="G57" s="968"/>
      <c r="H57" s="405">
        <v>3</v>
      </c>
      <c r="I57" s="383">
        <v>3</v>
      </c>
      <c r="J57" s="384">
        <v>4</v>
      </c>
      <c r="K57" s="384">
        <v>4</v>
      </c>
      <c r="L57" s="392" t="s">
        <v>391</v>
      </c>
      <c r="M57" s="663">
        <v>15</v>
      </c>
      <c r="N57" s="663">
        <v>15</v>
      </c>
      <c r="O57" s="663">
        <v>15</v>
      </c>
      <c r="P57" s="366"/>
      <c r="R57" s="379"/>
    </row>
    <row r="58" spans="1:21" ht="33" customHeight="1" x14ac:dyDescent="0.2">
      <c r="A58" s="959"/>
      <c r="B58" s="962"/>
      <c r="C58" s="965"/>
      <c r="D58" s="404" t="s">
        <v>392</v>
      </c>
      <c r="E58" s="955"/>
      <c r="F58" s="946"/>
      <c r="G58" s="968"/>
      <c r="H58" s="405">
        <v>25</v>
      </c>
      <c r="I58" s="383">
        <v>30</v>
      </c>
      <c r="J58" s="384">
        <v>30</v>
      </c>
      <c r="K58" s="384">
        <v>30</v>
      </c>
      <c r="L58" s="392" t="s">
        <v>393</v>
      </c>
      <c r="M58" s="663">
        <v>19</v>
      </c>
      <c r="N58" s="663">
        <v>19</v>
      </c>
      <c r="O58" s="663">
        <v>19</v>
      </c>
      <c r="P58" s="366"/>
      <c r="R58" s="379"/>
    </row>
    <row r="59" spans="1:21" ht="35.450000000000003" customHeight="1" x14ac:dyDescent="0.2">
      <c r="A59" s="960"/>
      <c r="B59" s="963"/>
      <c r="C59" s="966"/>
      <c r="D59" s="404" t="s">
        <v>394</v>
      </c>
      <c r="E59" s="955"/>
      <c r="F59" s="946"/>
      <c r="G59" s="969"/>
      <c r="H59" s="405">
        <v>40</v>
      </c>
      <c r="I59" s="383">
        <v>40</v>
      </c>
      <c r="J59" s="384">
        <v>40</v>
      </c>
      <c r="K59" s="384">
        <v>40</v>
      </c>
      <c r="L59" s="392" t="s">
        <v>395</v>
      </c>
      <c r="M59" s="373">
        <v>1</v>
      </c>
      <c r="N59" s="373">
        <v>1</v>
      </c>
      <c r="O59" s="373">
        <v>1</v>
      </c>
      <c r="P59" s="382"/>
      <c r="Q59" s="382"/>
      <c r="R59" s="382"/>
      <c r="S59" s="382"/>
      <c r="T59" s="382"/>
      <c r="U59" s="382"/>
    </row>
    <row r="60" spans="1:21" ht="29.25" customHeight="1" x14ac:dyDescent="0.2">
      <c r="A60" s="942" t="s">
        <v>27</v>
      </c>
      <c r="B60" s="943" t="s">
        <v>27</v>
      </c>
      <c r="C60" s="970" t="s">
        <v>41</v>
      </c>
      <c r="D60" s="909" t="s">
        <v>396</v>
      </c>
      <c r="E60" s="951" t="s">
        <v>176</v>
      </c>
      <c r="F60" s="946" t="s">
        <v>41</v>
      </c>
      <c r="G60" s="373" t="s">
        <v>24</v>
      </c>
      <c r="H60" s="150">
        <v>2</v>
      </c>
      <c r="I60" s="407">
        <v>2.5</v>
      </c>
      <c r="J60" s="398">
        <v>2.5</v>
      </c>
      <c r="K60" s="150">
        <v>2.5</v>
      </c>
      <c r="L60" s="930" t="s">
        <v>397</v>
      </c>
      <c r="M60" s="907">
        <v>174</v>
      </c>
      <c r="N60" s="907">
        <v>174</v>
      </c>
      <c r="O60" s="907">
        <v>174</v>
      </c>
      <c r="P60" s="382"/>
      <c r="Q60" s="382"/>
      <c r="R60" s="382"/>
      <c r="S60" s="382"/>
      <c r="T60" s="382"/>
      <c r="U60" s="382"/>
    </row>
    <row r="61" spans="1:21" ht="28.15" customHeight="1" x14ac:dyDescent="0.2">
      <c r="A61" s="942"/>
      <c r="B61" s="943"/>
      <c r="C61" s="907"/>
      <c r="D61" s="909"/>
      <c r="E61" s="951"/>
      <c r="F61" s="971"/>
      <c r="G61" s="387" t="s">
        <v>26</v>
      </c>
      <c r="H61" s="388">
        <f>SUM(H60)</f>
        <v>2</v>
      </c>
      <c r="I61" s="388">
        <f t="shared" ref="I61:K61" si="10">SUM(I60)</f>
        <v>2.5</v>
      </c>
      <c r="J61" s="388">
        <f t="shared" si="10"/>
        <v>2.5</v>
      </c>
      <c r="K61" s="388">
        <f t="shared" si="10"/>
        <v>2.5</v>
      </c>
      <c r="L61" s="930"/>
      <c r="M61" s="907"/>
      <c r="N61" s="907"/>
      <c r="O61" s="907"/>
      <c r="P61" s="366"/>
      <c r="R61" s="379"/>
    </row>
    <row r="62" spans="1:21" ht="31.5" customHeight="1" x14ac:dyDescent="0.2">
      <c r="A62" s="942" t="s">
        <v>27</v>
      </c>
      <c r="B62" s="943" t="s">
        <v>27</v>
      </c>
      <c r="C62" s="970" t="s">
        <v>51</v>
      </c>
      <c r="D62" s="909" t="s">
        <v>398</v>
      </c>
      <c r="E62" s="955" t="s">
        <v>176</v>
      </c>
      <c r="F62" s="946" t="s">
        <v>41</v>
      </c>
      <c r="G62" s="373" t="s">
        <v>24</v>
      </c>
      <c r="H62" s="150">
        <v>10.3</v>
      </c>
      <c r="I62" s="407">
        <v>10.3</v>
      </c>
      <c r="J62" s="398"/>
      <c r="K62" s="399"/>
      <c r="L62" s="930" t="s">
        <v>733</v>
      </c>
      <c r="M62" s="907">
        <v>1</v>
      </c>
      <c r="N62" s="907"/>
      <c r="O62" s="907"/>
      <c r="P62" s="382"/>
      <c r="R62" s="379"/>
    </row>
    <row r="63" spans="1:21" ht="36" customHeight="1" x14ac:dyDescent="0.2">
      <c r="A63" s="942"/>
      <c r="B63" s="943"/>
      <c r="C63" s="907"/>
      <c r="D63" s="909"/>
      <c r="E63" s="945"/>
      <c r="F63" s="971"/>
      <c r="G63" s="387" t="s">
        <v>26</v>
      </c>
      <c r="H63" s="388">
        <f t="shared" ref="H63:I63" si="11">SUM(H62)</f>
        <v>10.3</v>
      </c>
      <c r="I63" s="388">
        <f t="shared" si="11"/>
        <v>10.3</v>
      </c>
      <c r="J63" s="388"/>
      <c r="K63" s="388"/>
      <c r="L63" s="930"/>
      <c r="M63" s="907"/>
      <c r="N63" s="907"/>
      <c r="O63" s="907"/>
      <c r="P63" s="366"/>
      <c r="R63" s="379"/>
    </row>
    <row r="64" spans="1:21" ht="30.6" customHeight="1" x14ac:dyDescent="0.2">
      <c r="A64" s="972" t="s">
        <v>27</v>
      </c>
      <c r="B64" s="973" t="s">
        <v>27</v>
      </c>
      <c r="C64" s="970" t="s">
        <v>202</v>
      </c>
      <c r="D64" s="975" t="s">
        <v>399</v>
      </c>
      <c r="E64" s="955" t="s">
        <v>400</v>
      </c>
      <c r="F64" s="946" t="s">
        <v>41</v>
      </c>
      <c r="G64" s="377" t="s">
        <v>24</v>
      </c>
      <c r="H64" s="148"/>
      <c r="I64" s="407">
        <v>5.7</v>
      </c>
      <c r="J64" s="409">
        <v>6</v>
      </c>
      <c r="K64" s="148">
        <v>6.5</v>
      </c>
      <c r="L64" s="954" t="s">
        <v>698</v>
      </c>
      <c r="M64" s="916">
        <v>34</v>
      </c>
      <c r="N64" s="916">
        <v>40</v>
      </c>
      <c r="O64" s="916">
        <v>40</v>
      </c>
      <c r="P64" s="366"/>
      <c r="R64" s="379"/>
    </row>
    <row r="65" spans="1:18" ht="34.15" customHeight="1" x14ac:dyDescent="0.2">
      <c r="A65" s="907"/>
      <c r="B65" s="907"/>
      <c r="C65" s="907"/>
      <c r="D65" s="975"/>
      <c r="E65" s="945"/>
      <c r="F65" s="971"/>
      <c r="G65" s="387" t="s">
        <v>26</v>
      </c>
      <c r="H65" s="388"/>
      <c r="I65" s="388">
        <f t="shared" ref="I65:K65" si="12">SUM(I64)</f>
        <v>5.7</v>
      </c>
      <c r="J65" s="388">
        <f t="shared" si="12"/>
        <v>6</v>
      </c>
      <c r="K65" s="388">
        <f t="shared" si="12"/>
        <v>6.5</v>
      </c>
      <c r="L65" s="954"/>
      <c r="M65" s="916"/>
      <c r="N65" s="916"/>
      <c r="O65" s="916"/>
      <c r="P65" s="366"/>
      <c r="R65" s="379"/>
    </row>
    <row r="66" spans="1:18" ht="25.5" customHeight="1" x14ac:dyDescent="0.2">
      <c r="A66" s="972" t="s">
        <v>27</v>
      </c>
      <c r="B66" s="973" t="s">
        <v>27</v>
      </c>
      <c r="C66" s="970" t="s">
        <v>72</v>
      </c>
      <c r="D66" s="974" t="s">
        <v>788</v>
      </c>
      <c r="E66" s="951" t="s">
        <v>176</v>
      </c>
      <c r="F66" s="946" t="s">
        <v>32</v>
      </c>
      <c r="G66" s="410" t="s">
        <v>24</v>
      </c>
      <c r="H66" s="150">
        <v>17.7</v>
      </c>
      <c r="I66" s="407">
        <v>20</v>
      </c>
      <c r="J66" s="398">
        <v>2.8</v>
      </c>
      <c r="K66" s="391"/>
      <c r="L66" s="930" t="s">
        <v>734</v>
      </c>
      <c r="M66" s="907" t="s">
        <v>687</v>
      </c>
      <c r="N66" s="907">
        <v>1</v>
      </c>
      <c r="O66" s="907"/>
      <c r="P66" s="366"/>
      <c r="R66" s="379"/>
    </row>
    <row r="67" spans="1:18" ht="27.75" customHeight="1" x14ac:dyDescent="0.2">
      <c r="A67" s="972"/>
      <c r="B67" s="973"/>
      <c r="C67" s="970"/>
      <c r="D67" s="974"/>
      <c r="E67" s="951"/>
      <c r="F67" s="946"/>
      <c r="G67" s="410" t="s">
        <v>49</v>
      </c>
      <c r="H67" s="150">
        <v>65.7</v>
      </c>
      <c r="I67" s="407">
        <v>350</v>
      </c>
      <c r="J67" s="398">
        <v>45.9</v>
      </c>
      <c r="K67" s="391"/>
      <c r="L67" s="930"/>
      <c r="M67" s="907"/>
      <c r="N67" s="907"/>
      <c r="O67" s="907"/>
      <c r="P67" s="366"/>
      <c r="R67" s="379"/>
    </row>
    <row r="68" spans="1:18" ht="24" customHeight="1" x14ac:dyDescent="0.2">
      <c r="A68" s="972"/>
      <c r="B68" s="973"/>
      <c r="C68" s="970"/>
      <c r="D68" s="974"/>
      <c r="E68" s="951"/>
      <c r="F68" s="946"/>
      <c r="G68" s="410" t="s">
        <v>46</v>
      </c>
      <c r="H68" s="150">
        <v>85.9</v>
      </c>
      <c r="I68" s="407">
        <v>600</v>
      </c>
      <c r="J68" s="398">
        <v>212.7</v>
      </c>
      <c r="K68" s="391"/>
      <c r="L68" s="930"/>
      <c r="M68" s="907"/>
      <c r="N68" s="907"/>
      <c r="O68" s="907"/>
      <c r="P68" s="366"/>
      <c r="R68" s="379"/>
    </row>
    <row r="69" spans="1:18" ht="23.25" customHeight="1" x14ac:dyDescent="0.2">
      <c r="A69" s="972"/>
      <c r="B69" s="973"/>
      <c r="C69" s="970"/>
      <c r="D69" s="974"/>
      <c r="E69" s="951"/>
      <c r="F69" s="946"/>
      <c r="G69" s="373" t="s">
        <v>47</v>
      </c>
      <c r="H69" s="391"/>
      <c r="I69" s="408"/>
      <c r="J69" s="395"/>
      <c r="K69" s="391"/>
      <c r="L69" s="930"/>
      <c r="M69" s="907"/>
      <c r="N69" s="907"/>
      <c r="O69" s="907"/>
      <c r="P69" s="366"/>
      <c r="R69" s="379"/>
    </row>
    <row r="70" spans="1:18" ht="26.25" customHeight="1" x14ac:dyDescent="0.2">
      <c r="A70" s="972"/>
      <c r="B70" s="973"/>
      <c r="C70" s="907"/>
      <c r="D70" s="974"/>
      <c r="E70" s="951"/>
      <c r="F70" s="971"/>
      <c r="G70" s="387" t="s">
        <v>26</v>
      </c>
      <c r="H70" s="388">
        <f>SUM(H66:H69)</f>
        <v>169.3</v>
      </c>
      <c r="I70" s="388">
        <f>SUM(I66:I69)</f>
        <v>970</v>
      </c>
      <c r="J70" s="388">
        <f>SUM(J66:J69)</f>
        <v>261.39999999999998</v>
      </c>
      <c r="K70" s="388">
        <f>SUM(K66:K69)</f>
        <v>0</v>
      </c>
      <c r="L70" s="930"/>
      <c r="M70" s="907"/>
      <c r="N70" s="907"/>
      <c r="O70" s="907"/>
      <c r="P70" s="366"/>
      <c r="R70" s="379"/>
    </row>
    <row r="71" spans="1:18" ht="15.75" x14ac:dyDescent="0.2">
      <c r="A71" s="370" t="s">
        <v>32</v>
      </c>
      <c r="B71" s="939" t="s">
        <v>401</v>
      </c>
      <c r="C71" s="939"/>
      <c r="D71" s="939"/>
      <c r="E71" s="939"/>
      <c r="F71" s="939"/>
      <c r="G71" s="939"/>
      <c r="H71" s="939"/>
      <c r="I71" s="939"/>
      <c r="J71" s="939"/>
      <c r="K71" s="939"/>
      <c r="L71" s="939"/>
      <c r="M71" s="939"/>
      <c r="N71" s="939"/>
      <c r="O71" s="939"/>
      <c r="P71" s="366"/>
    </row>
    <row r="72" spans="1:18" ht="15.75" x14ac:dyDescent="0.2">
      <c r="A72" s="371" t="s">
        <v>32</v>
      </c>
      <c r="B72" s="372" t="s">
        <v>21</v>
      </c>
      <c r="C72" s="957" t="s">
        <v>402</v>
      </c>
      <c r="D72" s="957"/>
      <c r="E72" s="957"/>
      <c r="F72" s="957"/>
      <c r="G72" s="957"/>
      <c r="H72" s="957"/>
      <c r="I72" s="957"/>
      <c r="J72" s="957"/>
      <c r="K72" s="957"/>
      <c r="L72" s="957"/>
      <c r="M72" s="957"/>
      <c r="N72" s="957"/>
      <c r="O72" s="957"/>
      <c r="P72" s="366"/>
    </row>
    <row r="73" spans="1:18" ht="32.25" customHeight="1" x14ac:dyDescent="0.2">
      <c r="A73" s="921" t="s">
        <v>32</v>
      </c>
      <c r="B73" s="924" t="s">
        <v>21</v>
      </c>
      <c r="C73" s="970" t="s">
        <v>21</v>
      </c>
      <c r="D73" s="909" t="s">
        <v>403</v>
      </c>
      <c r="E73" s="955" t="s">
        <v>404</v>
      </c>
      <c r="F73" s="946" t="s">
        <v>264</v>
      </c>
      <c r="G73" s="373" t="s">
        <v>24</v>
      </c>
      <c r="H73" s="150">
        <v>49.6</v>
      </c>
      <c r="I73" s="407">
        <v>60.4</v>
      </c>
      <c r="J73" s="412">
        <v>60.4</v>
      </c>
      <c r="K73" s="412">
        <v>60.4</v>
      </c>
      <c r="L73" s="930" t="s">
        <v>405</v>
      </c>
      <c r="M73" s="907">
        <v>4.5</v>
      </c>
      <c r="N73" s="907">
        <v>4.5</v>
      </c>
      <c r="O73" s="907">
        <v>4.5</v>
      </c>
      <c r="P73" s="366"/>
    </row>
    <row r="74" spans="1:18" ht="31.15" customHeight="1" x14ac:dyDescent="0.2">
      <c r="A74" s="923"/>
      <c r="B74" s="926"/>
      <c r="C74" s="907"/>
      <c r="D74" s="909"/>
      <c r="E74" s="945"/>
      <c r="F74" s="971"/>
      <c r="G74" s="387" t="s">
        <v>26</v>
      </c>
      <c r="H74" s="388">
        <f>SUM(H73)</f>
        <v>49.6</v>
      </c>
      <c r="I74" s="388">
        <f t="shared" ref="I74:K74" si="13">SUM(I73)</f>
        <v>60.4</v>
      </c>
      <c r="J74" s="388">
        <f t="shared" si="13"/>
        <v>60.4</v>
      </c>
      <c r="K74" s="388">
        <f t="shared" si="13"/>
        <v>60.4</v>
      </c>
      <c r="L74" s="930"/>
      <c r="M74" s="907"/>
      <c r="N74" s="907"/>
      <c r="O74" s="907"/>
      <c r="P74" s="382"/>
    </row>
    <row r="75" spans="1:18" ht="23.25" customHeight="1" x14ac:dyDescent="0.2">
      <c r="A75" s="921" t="s">
        <v>32</v>
      </c>
      <c r="B75" s="924" t="s">
        <v>21</v>
      </c>
      <c r="C75" s="964" t="s">
        <v>27</v>
      </c>
      <c r="D75" s="392" t="s">
        <v>406</v>
      </c>
      <c r="E75" s="931" t="s">
        <v>176</v>
      </c>
      <c r="F75" s="976" t="s">
        <v>407</v>
      </c>
      <c r="G75" s="387" t="s">
        <v>26</v>
      </c>
      <c r="H75" s="388">
        <f>SUM(H76+H77+H78)</f>
        <v>5.9</v>
      </c>
      <c r="I75" s="388">
        <f>SUM(I76+I77+I78+I79)</f>
        <v>42.5</v>
      </c>
      <c r="J75" s="388">
        <f t="shared" ref="J75:K75" si="14">SUM(J76+J77+J78)</f>
        <v>11</v>
      </c>
      <c r="K75" s="388">
        <f t="shared" si="14"/>
        <v>11.5</v>
      </c>
      <c r="L75" s="896"/>
      <c r="M75" s="897"/>
      <c r="N75" s="897"/>
      <c r="O75" s="898"/>
      <c r="P75" s="366"/>
    </row>
    <row r="76" spans="1:18" ht="26.25" customHeight="1" x14ac:dyDescent="0.2">
      <c r="A76" s="922"/>
      <c r="B76" s="925"/>
      <c r="C76" s="965"/>
      <c r="D76" s="393" t="s">
        <v>408</v>
      </c>
      <c r="E76" s="932"/>
      <c r="F76" s="977"/>
      <c r="G76" s="979" t="s">
        <v>24</v>
      </c>
      <c r="H76" s="150">
        <v>2.5</v>
      </c>
      <c r="I76" s="383">
        <v>7</v>
      </c>
      <c r="J76" s="398">
        <v>5</v>
      </c>
      <c r="K76" s="398">
        <v>5</v>
      </c>
      <c r="L76" s="392" t="s">
        <v>409</v>
      </c>
      <c r="M76" s="628">
        <v>5</v>
      </c>
      <c r="N76" s="629">
        <v>5</v>
      </c>
      <c r="O76" s="415">
        <v>5</v>
      </c>
      <c r="P76" s="366"/>
    </row>
    <row r="77" spans="1:18" ht="26.25" customHeight="1" x14ac:dyDescent="0.2">
      <c r="A77" s="922"/>
      <c r="B77" s="925"/>
      <c r="C77" s="965"/>
      <c r="D77" s="393" t="s">
        <v>410</v>
      </c>
      <c r="E77" s="932"/>
      <c r="F77" s="977"/>
      <c r="G77" s="980"/>
      <c r="H77" s="150">
        <v>3.4</v>
      </c>
      <c r="I77" s="383">
        <v>3.5</v>
      </c>
      <c r="J77" s="398">
        <v>3.5</v>
      </c>
      <c r="K77" s="398">
        <v>3.5</v>
      </c>
      <c r="L77" s="392" t="s">
        <v>411</v>
      </c>
      <c r="M77" s="628">
        <v>15</v>
      </c>
      <c r="N77" s="629">
        <v>15</v>
      </c>
      <c r="O77" s="415">
        <v>15</v>
      </c>
      <c r="P77" s="366"/>
    </row>
    <row r="78" spans="1:18" ht="36" customHeight="1" x14ac:dyDescent="0.2">
      <c r="A78" s="922"/>
      <c r="B78" s="925"/>
      <c r="C78" s="965"/>
      <c r="D78" s="413" t="s">
        <v>412</v>
      </c>
      <c r="E78" s="932"/>
      <c r="F78" s="977"/>
      <c r="G78" s="980"/>
      <c r="H78" s="391"/>
      <c r="I78" s="383">
        <v>2</v>
      </c>
      <c r="J78" s="398">
        <v>2.5</v>
      </c>
      <c r="K78" s="398">
        <v>3</v>
      </c>
      <c r="L78" s="414" t="s">
        <v>413</v>
      </c>
      <c r="M78" s="415">
        <v>5</v>
      </c>
      <c r="N78" s="415">
        <v>7</v>
      </c>
      <c r="O78" s="415">
        <v>7</v>
      </c>
      <c r="P78" s="366"/>
    </row>
    <row r="79" spans="1:18" ht="33" customHeight="1" x14ac:dyDescent="0.2">
      <c r="A79" s="923"/>
      <c r="B79" s="926"/>
      <c r="C79" s="966"/>
      <c r="D79" s="413" t="s">
        <v>679</v>
      </c>
      <c r="E79" s="933"/>
      <c r="F79" s="978"/>
      <c r="G79" s="981"/>
      <c r="H79" s="391"/>
      <c r="I79" s="383">
        <v>30</v>
      </c>
      <c r="J79" s="398"/>
      <c r="K79" s="398"/>
      <c r="L79" s="414" t="s">
        <v>680</v>
      </c>
      <c r="M79" s="415">
        <v>1</v>
      </c>
      <c r="N79" s="415"/>
      <c r="O79" s="415"/>
      <c r="P79" s="366"/>
    </row>
    <row r="80" spans="1:18" ht="32.25" customHeight="1" x14ac:dyDescent="0.2">
      <c r="A80" s="942" t="s">
        <v>32</v>
      </c>
      <c r="B80" s="943" t="s">
        <v>21</v>
      </c>
      <c r="C80" s="944" t="s">
        <v>36</v>
      </c>
      <c r="D80" s="909" t="s">
        <v>414</v>
      </c>
      <c r="E80" s="955" t="s">
        <v>404</v>
      </c>
      <c r="F80" s="946" t="s">
        <v>415</v>
      </c>
      <c r="G80" s="416" t="s">
        <v>24</v>
      </c>
      <c r="H80" s="150">
        <v>5.0999999999999996</v>
      </c>
      <c r="I80" s="406">
        <v>10</v>
      </c>
      <c r="J80" s="150">
        <v>10</v>
      </c>
      <c r="K80" s="398">
        <v>10</v>
      </c>
      <c r="L80" s="909" t="s">
        <v>416</v>
      </c>
      <c r="M80" s="916">
        <v>40</v>
      </c>
      <c r="N80" s="982">
        <v>40</v>
      </c>
      <c r="O80" s="907">
        <v>40</v>
      </c>
      <c r="P80" s="366"/>
    </row>
    <row r="81" spans="1:37" ht="32.25" customHeight="1" x14ac:dyDescent="0.2">
      <c r="A81" s="942"/>
      <c r="B81" s="943"/>
      <c r="C81" s="944"/>
      <c r="D81" s="909"/>
      <c r="E81" s="955"/>
      <c r="F81" s="952"/>
      <c r="G81" s="416" t="s">
        <v>47</v>
      </c>
      <c r="H81" s="150">
        <v>4.5</v>
      </c>
      <c r="I81" s="406">
        <v>10</v>
      </c>
      <c r="J81" s="150">
        <v>10</v>
      </c>
      <c r="K81" s="398">
        <v>10</v>
      </c>
      <c r="L81" s="909"/>
      <c r="M81" s="916"/>
      <c r="N81" s="982"/>
      <c r="O81" s="907"/>
      <c r="P81" s="366"/>
    </row>
    <row r="82" spans="1:37" ht="31.5" customHeight="1" x14ac:dyDescent="0.2">
      <c r="A82" s="942"/>
      <c r="B82" s="943"/>
      <c r="C82" s="944"/>
      <c r="D82" s="909"/>
      <c r="E82" s="955"/>
      <c r="F82" s="952"/>
      <c r="G82" s="387" t="s">
        <v>26</v>
      </c>
      <c r="H82" s="388">
        <f>SUM(H80:H81)</f>
        <v>9.6</v>
      </c>
      <c r="I82" s="400">
        <f>SUM(I80:I81)</f>
        <v>20</v>
      </c>
      <c r="J82" s="388">
        <f>SUM(J80:J81)</f>
        <v>20</v>
      </c>
      <c r="K82" s="388">
        <f>SUM(K80:K81)</f>
        <v>20</v>
      </c>
      <c r="L82" s="909"/>
      <c r="M82" s="916"/>
      <c r="N82" s="982"/>
      <c r="O82" s="907"/>
      <c r="P82" s="366"/>
    </row>
    <row r="83" spans="1:37" s="418" customFormat="1" ht="15.75" x14ac:dyDescent="0.2">
      <c r="A83" s="417" t="s">
        <v>36</v>
      </c>
      <c r="B83" s="403" t="s">
        <v>21</v>
      </c>
      <c r="C83" s="983" t="s">
        <v>417</v>
      </c>
      <c r="D83" s="983"/>
      <c r="E83" s="983"/>
      <c r="F83" s="983"/>
      <c r="G83" s="983"/>
      <c r="H83" s="983"/>
      <c r="I83" s="983"/>
      <c r="J83" s="983"/>
      <c r="K83" s="983"/>
      <c r="L83" s="983"/>
      <c r="M83" s="983"/>
      <c r="N83" s="983"/>
      <c r="O83" s="983"/>
      <c r="P83" s="366"/>
    </row>
    <row r="84" spans="1:37" s="418" customFormat="1" ht="33" customHeight="1" x14ac:dyDescent="0.2">
      <c r="A84" s="984" t="s">
        <v>36</v>
      </c>
      <c r="B84" s="985" t="s">
        <v>21</v>
      </c>
      <c r="C84" s="970" t="s">
        <v>21</v>
      </c>
      <c r="D84" s="909" t="s">
        <v>418</v>
      </c>
      <c r="E84" s="951" t="s">
        <v>176</v>
      </c>
      <c r="F84" s="946" t="s">
        <v>41</v>
      </c>
      <c r="G84" s="377" t="s">
        <v>419</v>
      </c>
      <c r="H84" s="148"/>
      <c r="I84" s="411">
        <v>1</v>
      </c>
      <c r="J84" s="398">
        <v>2</v>
      </c>
      <c r="K84" s="150">
        <v>2</v>
      </c>
      <c r="L84" s="930" t="s">
        <v>420</v>
      </c>
      <c r="M84" s="907">
        <v>50</v>
      </c>
      <c r="N84" s="907">
        <v>100</v>
      </c>
      <c r="O84" s="907">
        <v>150</v>
      </c>
      <c r="P84" s="366"/>
    </row>
    <row r="85" spans="1:37" s="418" customFormat="1" ht="30.6" customHeight="1" x14ac:dyDescent="0.2">
      <c r="A85" s="984"/>
      <c r="B85" s="985"/>
      <c r="C85" s="907"/>
      <c r="D85" s="909"/>
      <c r="E85" s="951"/>
      <c r="F85" s="971"/>
      <c r="G85" s="387" t="s">
        <v>26</v>
      </c>
      <c r="H85" s="388"/>
      <c r="I85" s="388">
        <f t="shared" ref="I85:K85" si="15">SUM(I84)</f>
        <v>1</v>
      </c>
      <c r="J85" s="388">
        <f t="shared" si="15"/>
        <v>2</v>
      </c>
      <c r="K85" s="388">
        <f t="shared" si="15"/>
        <v>2</v>
      </c>
      <c r="L85" s="930"/>
      <c r="M85" s="907"/>
      <c r="N85" s="907"/>
      <c r="O85" s="907"/>
      <c r="P85" s="366"/>
    </row>
    <row r="86" spans="1:37" ht="34.15" customHeight="1" x14ac:dyDescent="0.2">
      <c r="A86" s="984" t="s">
        <v>36</v>
      </c>
      <c r="B86" s="985" t="s">
        <v>21</v>
      </c>
      <c r="C86" s="970" t="s">
        <v>27</v>
      </c>
      <c r="D86" s="909" t="s">
        <v>421</v>
      </c>
      <c r="E86" s="951" t="s">
        <v>422</v>
      </c>
      <c r="F86" s="971" t="s">
        <v>423</v>
      </c>
      <c r="G86" s="373" t="s">
        <v>24</v>
      </c>
      <c r="H86" s="150"/>
      <c r="I86" s="383">
        <v>0.5</v>
      </c>
      <c r="J86" s="150"/>
      <c r="K86" s="150"/>
      <c r="L86" s="987" t="s">
        <v>424</v>
      </c>
      <c r="M86" s="907">
        <v>20</v>
      </c>
      <c r="N86" s="907"/>
      <c r="O86" s="907"/>
      <c r="P86" s="366"/>
    </row>
    <row r="87" spans="1:37" ht="27" customHeight="1" x14ac:dyDescent="0.2">
      <c r="A87" s="984"/>
      <c r="B87" s="985"/>
      <c r="C87" s="970"/>
      <c r="D87" s="909"/>
      <c r="E87" s="951"/>
      <c r="F87" s="971"/>
      <c r="G87" s="387" t="s">
        <v>26</v>
      </c>
      <c r="H87" s="388"/>
      <c r="I87" s="388">
        <f t="shared" ref="I87" si="16">SUM(I86)</f>
        <v>0.5</v>
      </c>
      <c r="J87" s="388"/>
      <c r="K87" s="388"/>
      <c r="L87" s="987"/>
      <c r="M87" s="907"/>
      <c r="N87" s="907"/>
      <c r="O87" s="907"/>
      <c r="P87" s="366"/>
    </row>
    <row r="88" spans="1:37" ht="23.45" customHeight="1" x14ac:dyDescent="0.2">
      <c r="A88" s="984" t="s">
        <v>36</v>
      </c>
      <c r="B88" s="985" t="s">
        <v>21</v>
      </c>
      <c r="C88" s="970" t="s">
        <v>36</v>
      </c>
      <c r="D88" s="909" t="s">
        <v>425</v>
      </c>
      <c r="E88" s="951" t="s">
        <v>176</v>
      </c>
      <c r="F88" s="946" t="s">
        <v>52</v>
      </c>
      <c r="G88" s="373" t="s">
        <v>24</v>
      </c>
      <c r="H88" s="148">
        <v>0.4</v>
      </c>
      <c r="I88" s="407">
        <v>2</v>
      </c>
      <c r="J88" s="398">
        <v>4</v>
      </c>
      <c r="K88" s="150">
        <v>4</v>
      </c>
      <c r="L88" s="992" t="s">
        <v>426</v>
      </c>
      <c r="M88" s="907">
        <v>20</v>
      </c>
      <c r="N88" s="907">
        <v>20</v>
      </c>
      <c r="O88" s="907">
        <v>20</v>
      </c>
      <c r="P88" s="366"/>
    </row>
    <row r="89" spans="1:37" s="420" customFormat="1" ht="24" customHeight="1" x14ac:dyDescent="0.2">
      <c r="A89" s="984"/>
      <c r="B89" s="985"/>
      <c r="C89" s="907"/>
      <c r="D89" s="909"/>
      <c r="E89" s="951"/>
      <c r="F89" s="971"/>
      <c r="G89" s="373" t="s">
        <v>25</v>
      </c>
      <c r="H89" s="148"/>
      <c r="I89" s="407">
        <v>2</v>
      </c>
      <c r="J89" s="398">
        <v>2</v>
      </c>
      <c r="K89" s="150">
        <v>2</v>
      </c>
      <c r="L89" s="992"/>
      <c r="M89" s="907"/>
      <c r="N89" s="907"/>
      <c r="O89" s="907"/>
      <c r="P89" s="419"/>
      <c r="Q89" s="419"/>
      <c r="R89" s="419"/>
      <c r="S89" s="419"/>
      <c r="T89" s="419"/>
      <c r="U89" s="419"/>
      <c r="V89" s="419"/>
      <c r="W89" s="419"/>
      <c r="X89" s="419"/>
      <c r="Y89" s="419"/>
      <c r="Z89" s="419"/>
      <c r="AA89" s="419"/>
      <c r="AB89" s="419"/>
      <c r="AC89" s="419"/>
      <c r="AD89" s="419"/>
      <c r="AE89" s="419"/>
      <c r="AF89" s="419"/>
      <c r="AG89" s="419"/>
      <c r="AH89" s="419"/>
      <c r="AI89" s="419"/>
      <c r="AJ89" s="419"/>
      <c r="AK89" s="419"/>
    </row>
    <row r="90" spans="1:37" s="420" customFormat="1" ht="21" customHeight="1" x14ac:dyDescent="0.2">
      <c r="A90" s="984"/>
      <c r="B90" s="985"/>
      <c r="C90" s="907"/>
      <c r="D90" s="909"/>
      <c r="E90" s="951"/>
      <c r="F90" s="971"/>
      <c r="G90" s="387" t="s">
        <v>26</v>
      </c>
      <c r="H90" s="388">
        <f>SUM(H88:H89)</f>
        <v>0.4</v>
      </c>
      <c r="I90" s="388">
        <f t="shared" ref="I90:K90" si="17">SUM(I88:I89)</f>
        <v>4</v>
      </c>
      <c r="J90" s="388">
        <f t="shared" si="17"/>
        <v>6</v>
      </c>
      <c r="K90" s="388">
        <f t="shared" si="17"/>
        <v>6</v>
      </c>
      <c r="L90" s="992"/>
      <c r="M90" s="907"/>
      <c r="N90" s="907"/>
      <c r="O90" s="907"/>
      <c r="P90" s="419"/>
      <c r="Q90" s="419"/>
      <c r="R90" s="419"/>
      <c r="S90" s="419"/>
      <c r="T90" s="419"/>
      <c r="U90" s="419"/>
      <c r="V90" s="419"/>
      <c r="W90" s="419"/>
      <c r="X90" s="419"/>
      <c r="Y90" s="419"/>
      <c r="Z90" s="419"/>
      <c r="AA90" s="419"/>
      <c r="AB90" s="419"/>
      <c r="AC90" s="419"/>
      <c r="AD90" s="419"/>
      <c r="AE90" s="419"/>
      <c r="AF90" s="419"/>
      <c r="AG90" s="419"/>
      <c r="AH90" s="419"/>
      <c r="AI90" s="419"/>
      <c r="AJ90" s="419"/>
      <c r="AK90" s="419"/>
    </row>
    <row r="91" spans="1:37" s="420" customFormat="1" ht="15.75" customHeight="1" x14ac:dyDescent="0.2">
      <c r="A91" s="421" t="s">
        <v>27</v>
      </c>
      <c r="B91" s="986" t="s">
        <v>209</v>
      </c>
      <c r="C91" s="986"/>
      <c r="D91" s="986"/>
      <c r="E91" s="986"/>
      <c r="F91" s="986"/>
      <c r="G91" s="986"/>
      <c r="H91" s="422">
        <f>SUM(H15,H20,H25,H30,H36,H40,H42,H44,H46,H48,H51,H54,H61,H63,H65,H70,H74,H75,H82,H85,H87,H90)</f>
        <v>2141</v>
      </c>
      <c r="I91" s="422">
        <f>SUM(I15,I20,I25,I30,I36,I40,I42,I44,I46,I48,I51,I54,I61,I63,I65,I70,I74,I75,I82,I85,I87,I90)</f>
        <v>3254.0000000000005</v>
      </c>
      <c r="J91" s="422">
        <f t="shared" ref="J91:K91" si="18">SUM(J15,J20,J25,J30,J36,J40,J42,J44,J46,J48,J51,J54,J61,J63,J65,J70,J74,J75,J82,J85,J87,J90)</f>
        <v>2398.88</v>
      </c>
      <c r="K91" s="422">
        <f t="shared" si="18"/>
        <v>2161.3200000000002</v>
      </c>
      <c r="L91" s="423"/>
      <c r="M91" s="423"/>
      <c r="N91" s="423"/>
      <c r="O91" s="423"/>
      <c r="P91" s="419"/>
      <c r="Q91" s="419"/>
      <c r="R91" s="419"/>
      <c r="S91" s="419"/>
      <c r="T91" s="419"/>
      <c r="U91" s="419"/>
      <c r="V91" s="419"/>
      <c r="W91" s="419"/>
      <c r="X91" s="419"/>
      <c r="Y91" s="419"/>
      <c r="Z91" s="419"/>
      <c r="AA91" s="419"/>
      <c r="AB91" s="419"/>
      <c r="AC91" s="419"/>
      <c r="AD91" s="419"/>
      <c r="AE91" s="419"/>
      <c r="AF91" s="419"/>
      <c r="AG91" s="419"/>
      <c r="AH91" s="419"/>
      <c r="AI91" s="419"/>
      <c r="AJ91" s="419"/>
      <c r="AK91" s="419"/>
    </row>
    <row r="92" spans="1:37" s="420" customFormat="1" ht="18" customHeight="1" x14ac:dyDescent="0.2">
      <c r="A92" s="424"/>
      <c r="B92" s="424"/>
      <c r="C92" s="424"/>
      <c r="D92" s="424"/>
      <c r="E92" s="424"/>
      <c r="F92" s="424"/>
      <c r="G92" s="424"/>
      <c r="H92" s="424"/>
      <c r="I92" s="425"/>
      <c r="J92" s="424"/>
      <c r="K92" s="424"/>
      <c r="L92" s="424"/>
      <c r="M92" s="424"/>
      <c r="N92" s="424"/>
      <c r="O92" s="426"/>
      <c r="P92" s="419"/>
      <c r="Q92" s="419"/>
      <c r="R92" s="419"/>
      <c r="S92" s="419"/>
      <c r="T92" s="419"/>
      <c r="U92" s="419"/>
      <c r="V92" s="419"/>
      <c r="W92" s="419"/>
      <c r="X92" s="419"/>
      <c r="Y92" s="419"/>
      <c r="Z92" s="419"/>
      <c r="AA92" s="419"/>
      <c r="AB92" s="419"/>
      <c r="AC92" s="419"/>
      <c r="AD92" s="419"/>
      <c r="AE92" s="419"/>
      <c r="AF92" s="419"/>
      <c r="AG92" s="419"/>
      <c r="AH92" s="419"/>
      <c r="AI92" s="419"/>
      <c r="AJ92" s="419"/>
      <c r="AK92" s="419"/>
    </row>
    <row r="93" spans="1:37" s="420" customFormat="1" ht="23.25" customHeight="1" x14ac:dyDescent="0.2">
      <c r="A93" s="427"/>
      <c r="B93" s="428"/>
      <c r="C93" s="428"/>
      <c r="D93" s="428"/>
      <c r="E93" s="428"/>
      <c r="F93" s="429"/>
      <c r="G93" s="988" t="s">
        <v>129</v>
      </c>
      <c r="H93" s="989"/>
      <c r="I93" s="989"/>
      <c r="J93" s="430"/>
      <c r="K93" s="430"/>
      <c r="L93" s="426"/>
      <c r="M93" s="426"/>
      <c r="N93" s="426"/>
      <c r="O93" s="426"/>
      <c r="P93" s="419"/>
      <c r="Q93" s="419"/>
      <c r="R93" s="419"/>
      <c r="S93" s="419"/>
      <c r="T93" s="419"/>
      <c r="U93" s="419"/>
      <c r="V93" s="419"/>
      <c r="W93" s="419"/>
      <c r="X93" s="419"/>
      <c r="Y93" s="419"/>
      <c r="Z93" s="419"/>
      <c r="AA93" s="419"/>
      <c r="AB93" s="419"/>
      <c r="AC93" s="419"/>
      <c r="AD93" s="419"/>
      <c r="AE93" s="419"/>
      <c r="AF93" s="419"/>
      <c r="AG93" s="419"/>
      <c r="AH93" s="419"/>
      <c r="AI93" s="419"/>
      <c r="AJ93" s="419"/>
      <c r="AK93" s="419"/>
    </row>
    <row r="94" spans="1:37" s="420" customFormat="1" ht="48.75" customHeight="1" x14ac:dyDescent="0.2">
      <c r="A94" s="904" t="s">
        <v>130</v>
      </c>
      <c r="B94" s="904"/>
      <c r="C94" s="904"/>
      <c r="D94" s="904"/>
      <c r="E94" s="904"/>
      <c r="F94" s="904"/>
      <c r="G94" s="904"/>
      <c r="H94" s="145" t="s">
        <v>131</v>
      </c>
      <c r="I94" s="145" t="s">
        <v>132</v>
      </c>
      <c r="J94" s="145" t="s">
        <v>133</v>
      </c>
      <c r="K94" s="145" t="s">
        <v>134</v>
      </c>
      <c r="L94" s="426"/>
      <c r="M94" s="426"/>
      <c r="N94" s="426"/>
      <c r="O94" s="426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</row>
    <row r="95" spans="1:37" ht="15.75" x14ac:dyDescent="0.2">
      <c r="A95" s="990" t="s">
        <v>135</v>
      </c>
      <c r="B95" s="990"/>
      <c r="C95" s="990"/>
      <c r="D95" s="990"/>
      <c r="E95" s="990"/>
      <c r="F95" s="990"/>
      <c r="G95" s="990"/>
      <c r="H95" s="146">
        <f>SUM(H96:H99)</f>
        <v>2047.4</v>
      </c>
      <c r="I95" s="147">
        <f>SUM(I96:I99)</f>
        <v>2869.7</v>
      </c>
      <c r="J95" s="146">
        <f>SUM(J96:J99)</f>
        <v>2350.9799999999996</v>
      </c>
      <c r="K95" s="146">
        <f>SUM(K96:K99)</f>
        <v>2159.3200000000002</v>
      </c>
      <c r="L95" s="431"/>
      <c r="M95" s="431"/>
    </row>
    <row r="96" spans="1:37" ht="15.75" x14ac:dyDescent="0.2">
      <c r="A96" s="991" t="s">
        <v>136</v>
      </c>
      <c r="B96" s="991"/>
      <c r="C96" s="991"/>
      <c r="D96" s="991"/>
      <c r="E96" s="991"/>
      <c r="F96" s="991"/>
      <c r="G96" s="991"/>
      <c r="H96" s="148">
        <f>SUM(H11,H17,H21,H22,H26,H27,H31,H32,H33,H37,H39,H41,H43,H45,H47,H49,H54,H60,H62,H64,H66,H73,H75,H80,H84,H86,H88)</f>
        <v>1893.1</v>
      </c>
      <c r="I96" s="148">
        <f>SUM(I11,I17,I21,I22,I26,I27,I31,I32,I33,I37,I39,I41,I43,I45,I47,I49,I54,I60,I62,I64,I66,I73,I75,I80,I84,I86,I88)</f>
        <v>2185.6999999999998</v>
      </c>
      <c r="J96" s="148">
        <f t="shared" ref="J96:K96" si="19">SUM(J11,J17,J21,J22,J26,J27,J31,J32,J33,J37,J39,J41,J43,J45,J47,J49,J54,J60,J62,J64,J66,J73,J75,J80,J84,J86,J88)</f>
        <v>2105.2799999999997</v>
      </c>
      <c r="K96" s="148">
        <f t="shared" si="19"/>
        <v>2123.8200000000002</v>
      </c>
      <c r="L96" s="431"/>
      <c r="M96" s="431"/>
    </row>
    <row r="97" spans="1:18" ht="15.75" x14ac:dyDescent="0.25">
      <c r="A97" s="880" t="s">
        <v>137</v>
      </c>
      <c r="B97" s="880"/>
      <c r="C97" s="880"/>
      <c r="D97" s="880"/>
      <c r="E97" s="880"/>
      <c r="F97" s="880"/>
      <c r="G97" s="880"/>
      <c r="H97" s="148">
        <f>SUM(H19,H24,H29,H35)</f>
        <v>18.7</v>
      </c>
      <c r="I97" s="148">
        <f>SUM(I19,I24,I29,I35)</f>
        <v>21.7</v>
      </c>
      <c r="J97" s="148">
        <f>SUM(J19,J24,J29,J35)</f>
        <v>23</v>
      </c>
      <c r="K97" s="148">
        <f>SUM(K19,K24,K29,K35)</f>
        <v>25.5</v>
      </c>
      <c r="L97" s="431"/>
      <c r="M97" s="431"/>
    </row>
    <row r="98" spans="1:18" ht="15.75" x14ac:dyDescent="0.25">
      <c r="A98" s="880" t="s">
        <v>138</v>
      </c>
      <c r="B98" s="880"/>
      <c r="C98" s="880"/>
      <c r="D98" s="880"/>
      <c r="E98" s="880"/>
      <c r="F98" s="880"/>
      <c r="G98" s="880"/>
      <c r="H98" s="148">
        <f>SUM(H18,H23,H28,H34,H69,H81)</f>
        <v>49.7</v>
      </c>
      <c r="I98" s="148">
        <f>SUM(I18,I23,I28,I34,I69,I81)</f>
        <v>62.300000000000004</v>
      </c>
      <c r="J98" s="148">
        <f t="shared" ref="J98:K98" si="20">SUM(J18,J23,J28,J34,J69,J81)</f>
        <v>10</v>
      </c>
      <c r="K98" s="148">
        <f t="shared" si="20"/>
        <v>10</v>
      </c>
      <c r="L98" s="431"/>
      <c r="M98" s="431"/>
      <c r="P98" s="367"/>
      <c r="Q98" s="367"/>
      <c r="R98" s="367"/>
    </row>
    <row r="99" spans="1:18" ht="15.75" x14ac:dyDescent="0.2">
      <c r="A99" s="909" t="s">
        <v>139</v>
      </c>
      <c r="B99" s="909"/>
      <c r="C99" s="909"/>
      <c r="D99" s="909"/>
      <c r="E99" s="909"/>
      <c r="F99" s="909"/>
      <c r="G99" s="909"/>
      <c r="H99" s="148">
        <f>SUM(H12,H68)</f>
        <v>85.9</v>
      </c>
      <c r="I99" s="148">
        <f>SUM(I12,I68)</f>
        <v>600</v>
      </c>
      <c r="J99" s="148">
        <f>SUM(J12,J68)</f>
        <v>212.7</v>
      </c>
      <c r="K99" s="148">
        <f>SUM(K12,K68)</f>
        <v>0</v>
      </c>
    </row>
    <row r="100" spans="1:18" ht="15.75" x14ac:dyDescent="0.2">
      <c r="A100" s="990" t="s">
        <v>140</v>
      </c>
      <c r="B100" s="990"/>
      <c r="C100" s="990"/>
      <c r="D100" s="990"/>
      <c r="E100" s="990"/>
      <c r="F100" s="990"/>
      <c r="G100" s="990"/>
      <c r="H100" s="146">
        <f>SUM(H101:H103)</f>
        <v>93.6</v>
      </c>
      <c r="I100" s="147">
        <f>SUM(I101:I103)</f>
        <v>384.3</v>
      </c>
      <c r="J100" s="146">
        <f>SUM(J101:J103)</f>
        <v>47.9</v>
      </c>
      <c r="K100" s="146">
        <f>SUM(K101:K103)</f>
        <v>2</v>
      </c>
    </row>
    <row r="101" spans="1:18" ht="15.75" x14ac:dyDescent="0.2">
      <c r="A101" s="995" t="s">
        <v>141</v>
      </c>
      <c r="B101" s="995"/>
      <c r="C101" s="995"/>
      <c r="D101" s="995"/>
      <c r="E101" s="995"/>
      <c r="F101" s="995"/>
      <c r="G101" s="995"/>
      <c r="H101" s="148">
        <f>SUM(H13,H50,H89)</f>
        <v>27.9</v>
      </c>
      <c r="I101" s="148">
        <f>SUM(I13,I50,I89)</f>
        <v>34.299999999999997</v>
      </c>
      <c r="J101" s="148">
        <f>SUM(J13,J50,J89)</f>
        <v>2</v>
      </c>
      <c r="K101" s="148">
        <f>SUM(K13,K50,K89)</f>
        <v>2</v>
      </c>
    </row>
    <row r="102" spans="1:18" ht="15.75" x14ac:dyDescent="0.2">
      <c r="A102" s="890" t="s">
        <v>142</v>
      </c>
      <c r="B102" s="890"/>
      <c r="C102" s="890"/>
      <c r="D102" s="890"/>
      <c r="E102" s="890"/>
      <c r="F102" s="890"/>
      <c r="G102" s="890"/>
      <c r="H102" s="148">
        <f>SUM(H14,H67)</f>
        <v>65.7</v>
      </c>
      <c r="I102" s="148">
        <f>SUM(I14,I67)</f>
        <v>350</v>
      </c>
      <c r="J102" s="148">
        <f>SUM(J14,J67)</f>
        <v>45.9</v>
      </c>
      <c r="K102" s="148">
        <f>SUM(K14,K67)</f>
        <v>0</v>
      </c>
      <c r="L102" s="367"/>
      <c r="O102" s="367"/>
    </row>
    <row r="103" spans="1:18" ht="15.75" x14ac:dyDescent="0.2">
      <c r="A103" s="890" t="s">
        <v>143</v>
      </c>
      <c r="B103" s="890"/>
      <c r="C103" s="890"/>
      <c r="D103" s="890"/>
      <c r="E103" s="890"/>
      <c r="F103" s="890"/>
      <c r="G103" s="890"/>
      <c r="H103" s="150"/>
      <c r="I103" s="150"/>
      <c r="J103" s="150"/>
      <c r="K103" s="150"/>
      <c r="M103" s="367"/>
      <c r="N103" s="367"/>
    </row>
    <row r="104" spans="1:18" ht="15.75" x14ac:dyDescent="0.2">
      <c r="A104" s="996" t="s">
        <v>144</v>
      </c>
      <c r="B104" s="996"/>
      <c r="C104" s="996"/>
      <c r="D104" s="996"/>
      <c r="E104" s="996"/>
      <c r="F104" s="996"/>
      <c r="G104" s="996"/>
      <c r="H104" s="151">
        <f>SUM(H95,H100)</f>
        <v>2141</v>
      </c>
      <c r="I104" s="151">
        <f>SUM(I95,I100)</f>
        <v>3254</v>
      </c>
      <c r="J104" s="151">
        <f>SUM(J95,J100)</f>
        <v>2398.8799999999997</v>
      </c>
      <c r="K104" s="151">
        <f>SUM(K95,K100)</f>
        <v>2161.3200000000002</v>
      </c>
    </row>
    <row r="106" spans="1:18" ht="15.75" x14ac:dyDescent="0.2">
      <c r="B106" s="212"/>
      <c r="C106" s="212"/>
      <c r="D106" s="993" t="s">
        <v>145</v>
      </c>
      <c r="E106" s="993"/>
      <c r="F106" s="993"/>
      <c r="G106" s="993"/>
      <c r="H106" s="993"/>
      <c r="I106" s="993"/>
      <c r="J106" s="213"/>
    </row>
    <row r="107" spans="1:18" ht="15.75" x14ac:dyDescent="0.2">
      <c r="B107" s="994" t="s">
        <v>146</v>
      </c>
      <c r="C107" s="994"/>
      <c r="D107" s="994"/>
      <c r="E107" s="214"/>
      <c r="F107" s="994" t="s">
        <v>147</v>
      </c>
      <c r="G107" s="994"/>
      <c r="H107" s="994"/>
      <c r="I107" s="212" t="s">
        <v>148</v>
      </c>
      <c r="J107" s="214"/>
    </row>
    <row r="108" spans="1:18" ht="15.75" x14ac:dyDescent="0.2">
      <c r="B108" s="212" t="s">
        <v>149</v>
      </c>
      <c r="C108" s="212"/>
      <c r="D108" s="212"/>
      <c r="E108" s="212"/>
      <c r="F108" s="994" t="s">
        <v>150</v>
      </c>
      <c r="G108" s="994"/>
      <c r="H108" s="994"/>
      <c r="I108" s="212" t="s">
        <v>151</v>
      </c>
      <c r="J108" s="214"/>
    </row>
    <row r="109" spans="1:18" ht="15.75" x14ac:dyDescent="0.2">
      <c r="B109" s="212" t="s">
        <v>152</v>
      </c>
      <c r="C109" s="212"/>
      <c r="D109" s="212"/>
      <c r="E109" s="212"/>
      <c r="F109" s="212" t="s">
        <v>153</v>
      </c>
      <c r="G109" s="156"/>
      <c r="H109" s="156"/>
      <c r="I109" s="212" t="s">
        <v>154</v>
      </c>
      <c r="J109" s="212"/>
    </row>
    <row r="110" spans="1:18" ht="15.75" x14ac:dyDescent="0.2">
      <c r="B110" s="212" t="s">
        <v>155</v>
      </c>
      <c r="C110" s="212"/>
      <c r="D110" s="212"/>
      <c r="E110" s="212"/>
      <c r="F110" s="212" t="s">
        <v>156</v>
      </c>
      <c r="G110" s="156"/>
      <c r="H110" s="156"/>
      <c r="I110" s="212" t="s">
        <v>157</v>
      </c>
      <c r="J110" s="212"/>
    </row>
    <row r="111" spans="1:18" ht="15.75" x14ac:dyDescent="0.2">
      <c r="B111" s="212" t="s">
        <v>158</v>
      </c>
      <c r="C111" s="212"/>
      <c r="D111" s="212"/>
      <c r="E111" s="212"/>
      <c r="F111" s="212" t="s">
        <v>159</v>
      </c>
      <c r="G111" s="156"/>
      <c r="H111" s="212"/>
      <c r="I111" s="432" t="s">
        <v>427</v>
      </c>
      <c r="J111" s="212"/>
    </row>
    <row r="112" spans="1:18" ht="15.75" x14ac:dyDescent="0.2">
      <c r="B112" s="212" t="s">
        <v>160</v>
      </c>
      <c r="C112" s="212"/>
      <c r="D112" s="212"/>
      <c r="E112" s="212"/>
      <c r="F112" s="212" t="s">
        <v>161</v>
      </c>
      <c r="G112" s="156"/>
      <c r="H112" s="212"/>
      <c r="I112" s="156"/>
      <c r="J112" s="212"/>
    </row>
    <row r="113" spans="2:10" ht="15.75" x14ac:dyDescent="0.2">
      <c r="B113" s="212" t="s">
        <v>162</v>
      </c>
      <c r="C113" s="212"/>
      <c r="D113" s="212"/>
      <c r="E113" s="212"/>
      <c r="F113" s="212" t="s">
        <v>163</v>
      </c>
      <c r="G113" s="156"/>
      <c r="H113" s="212"/>
      <c r="I113" s="156"/>
      <c r="J113" s="212"/>
    </row>
    <row r="114" spans="2:10" ht="15.75" x14ac:dyDescent="0.2">
      <c r="B114" s="212" t="s">
        <v>164</v>
      </c>
      <c r="C114" s="212"/>
      <c r="D114" s="212"/>
      <c r="E114" s="212"/>
      <c r="F114" s="212" t="s">
        <v>165</v>
      </c>
      <c r="G114" s="156"/>
      <c r="H114" s="212"/>
      <c r="I114" s="156"/>
      <c r="J114" s="212"/>
    </row>
    <row r="117" spans="2:10" x14ac:dyDescent="0.2">
      <c r="E117" s="433"/>
      <c r="F117" s="433"/>
      <c r="G117" s="434"/>
    </row>
  </sheetData>
  <mergeCells count="278">
    <mergeCell ref="D106:I106"/>
    <mergeCell ref="B107:D107"/>
    <mergeCell ref="F107:H107"/>
    <mergeCell ref="F108:H108"/>
    <mergeCell ref="A99:G99"/>
    <mergeCell ref="A100:G100"/>
    <mergeCell ref="A101:G101"/>
    <mergeCell ref="A102:G102"/>
    <mergeCell ref="A103:G103"/>
    <mergeCell ref="A104:G104"/>
    <mergeCell ref="G93:I93"/>
    <mergeCell ref="A94:G94"/>
    <mergeCell ref="A95:G95"/>
    <mergeCell ref="A96:G96"/>
    <mergeCell ref="A97:G97"/>
    <mergeCell ref="A98:G98"/>
    <mergeCell ref="F88:F90"/>
    <mergeCell ref="L88:L90"/>
    <mergeCell ref="M88:M90"/>
    <mergeCell ref="A86:A87"/>
    <mergeCell ref="B86:B87"/>
    <mergeCell ref="C86:C87"/>
    <mergeCell ref="D86:D87"/>
    <mergeCell ref="E86:E87"/>
    <mergeCell ref="N88:N90"/>
    <mergeCell ref="O88:O90"/>
    <mergeCell ref="B91:G91"/>
    <mergeCell ref="F86:F87"/>
    <mergeCell ref="L86:L87"/>
    <mergeCell ref="M86:M87"/>
    <mergeCell ref="N86:N87"/>
    <mergeCell ref="O86:O87"/>
    <mergeCell ref="A88:A90"/>
    <mergeCell ref="B88:B90"/>
    <mergeCell ref="C88:C90"/>
    <mergeCell ref="D88:D90"/>
    <mergeCell ref="E88:E90"/>
    <mergeCell ref="L80:L82"/>
    <mergeCell ref="M80:M82"/>
    <mergeCell ref="N80:N82"/>
    <mergeCell ref="O80:O82"/>
    <mergeCell ref="C83:O83"/>
    <mergeCell ref="A84:A85"/>
    <mergeCell ref="B84:B85"/>
    <mergeCell ref="C84:C85"/>
    <mergeCell ref="D84:D85"/>
    <mergeCell ref="E84:E85"/>
    <mergeCell ref="A80:A82"/>
    <mergeCell ref="B80:B82"/>
    <mergeCell ref="C80:C82"/>
    <mergeCell ref="D80:D82"/>
    <mergeCell ref="E80:E82"/>
    <mergeCell ref="F80:F82"/>
    <mergeCell ref="F84:F85"/>
    <mergeCell ref="L84:L85"/>
    <mergeCell ref="M84:M85"/>
    <mergeCell ref="N84:N85"/>
    <mergeCell ref="O84:O85"/>
    <mergeCell ref="A75:A79"/>
    <mergeCell ref="B75:B79"/>
    <mergeCell ref="C75:C79"/>
    <mergeCell ref="E75:E79"/>
    <mergeCell ref="F75:F79"/>
    <mergeCell ref="G76:G79"/>
    <mergeCell ref="A73:A74"/>
    <mergeCell ref="B73:B74"/>
    <mergeCell ref="C73:C74"/>
    <mergeCell ref="D73:D74"/>
    <mergeCell ref="E73:E74"/>
    <mergeCell ref="F73:F74"/>
    <mergeCell ref="O66:O70"/>
    <mergeCell ref="B71:O71"/>
    <mergeCell ref="C72:O72"/>
    <mergeCell ref="L64:L65"/>
    <mergeCell ref="M64:M65"/>
    <mergeCell ref="N64:N65"/>
    <mergeCell ref="O64:O65"/>
    <mergeCell ref="L73:L74"/>
    <mergeCell ref="M73:M74"/>
    <mergeCell ref="N73:N74"/>
    <mergeCell ref="O73:O74"/>
    <mergeCell ref="N62:N63"/>
    <mergeCell ref="L66:L70"/>
    <mergeCell ref="M66:M70"/>
    <mergeCell ref="N66:N70"/>
    <mergeCell ref="A64:A65"/>
    <mergeCell ref="B64:B65"/>
    <mergeCell ref="C64:C65"/>
    <mergeCell ref="D64:D65"/>
    <mergeCell ref="E64:E65"/>
    <mergeCell ref="F64:F65"/>
    <mergeCell ref="F60:F61"/>
    <mergeCell ref="A66:A70"/>
    <mergeCell ref="B66:B70"/>
    <mergeCell ref="C66:C70"/>
    <mergeCell ref="D66:D70"/>
    <mergeCell ref="E66:E70"/>
    <mergeCell ref="F66:F70"/>
    <mergeCell ref="L62:L63"/>
    <mergeCell ref="M62:M63"/>
    <mergeCell ref="B52:O52"/>
    <mergeCell ref="C53:O53"/>
    <mergeCell ref="A54:A59"/>
    <mergeCell ref="B54:B59"/>
    <mergeCell ref="C54:C59"/>
    <mergeCell ref="E54:E59"/>
    <mergeCell ref="F54:F59"/>
    <mergeCell ref="G55:G59"/>
    <mergeCell ref="O62:O63"/>
    <mergeCell ref="O60:O61"/>
    <mergeCell ref="L60:L61"/>
    <mergeCell ref="M60:M61"/>
    <mergeCell ref="N60:N61"/>
    <mergeCell ref="A62:A63"/>
    <mergeCell ref="B62:B63"/>
    <mergeCell ref="C62:C63"/>
    <mergeCell ref="D62:D63"/>
    <mergeCell ref="E62:E63"/>
    <mergeCell ref="F62:F63"/>
    <mergeCell ref="A60:A61"/>
    <mergeCell ref="B60:B61"/>
    <mergeCell ref="C60:C61"/>
    <mergeCell ref="D60:D61"/>
    <mergeCell ref="E60:E61"/>
    <mergeCell ref="O47:O48"/>
    <mergeCell ref="A49:A51"/>
    <mergeCell ref="B49:B51"/>
    <mergeCell ref="C49:C51"/>
    <mergeCell ref="D49:D51"/>
    <mergeCell ref="E49:E51"/>
    <mergeCell ref="F49:F51"/>
    <mergeCell ref="L49:L51"/>
    <mergeCell ref="M49:M51"/>
    <mergeCell ref="N49:N51"/>
    <mergeCell ref="O49:O51"/>
    <mergeCell ref="A47:A48"/>
    <mergeCell ref="B47:B48"/>
    <mergeCell ref="C47:C48"/>
    <mergeCell ref="D47:D48"/>
    <mergeCell ref="E47:E48"/>
    <mergeCell ref="F47:F48"/>
    <mergeCell ref="L47:L48"/>
    <mergeCell ref="M47:M48"/>
    <mergeCell ref="N47:N48"/>
    <mergeCell ref="O43:O44"/>
    <mergeCell ref="A45:A46"/>
    <mergeCell ref="B45:B46"/>
    <mergeCell ref="C45:C46"/>
    <mergeCell ref="D45:D46"/>
    <mergeCell ref="E45:E46"/>
    <mergeCell ref="F45:F46"/>
    <mergeCell ref="L45:L46"/>
    <mergeCell ref="M45:M46"/>
    <mergeCell ref="N45:N46"/>
    <mergeCell ref="O45:O46"/>
    <mergeCell ref="A43:A44"/>
    <mergeCell ref="B43:B44"/>
    <mergeCell ref="C43:C44"/>
    <mergeCell ref="D43:D44"/>
    <mergeCell ref="E43:E44"/>
    <mergeCell ref="F43:F44"/>
    <mergeCell ref="L43:L44"/>
    <mergeCell ref="M43:M44"/>
    <mergeCell ref="N43:N44"/>
    <mergeCell ref="O39:O40"/>
    <mergeCell ref="A41:A42"/>
    <mergeCell ref="B41:B42"/>
    <mergeCell ref="C41:C42"/>
    <mergeCell ref="D41:D42"/>
    <mergeCell ref="E41:E42"/>
    <mergeCell ref="F41:F42"/>
    <mergeCell ref="L41:L42"/>
    <mergeCell ref="M41:M42"/>
    <mergeCell ref="N41:N42"/>
    <mergeCell ref="O41:O42"/>
    <mergeCell ref="A39:A40"/>
    <mergeCell ref="B39:B40"/>
    <mergeCell ref="C39:C40"/>
    <mergeCell ref="D39:D40"/>
    <mergeCell ref="E39:E40"/>
    <mergeCell ref="F39:F40"/>
    <mergeCell ref="L39:L40"/>
    <mergeCell ref="M39:M40"/>
    <mergeCell ref="N39:N40"/>
    <mergeCell ref="A33:A37"/>
    <mergeCell ref="B33:B37"/>
    <mergeCell ref="C33:C37"/>
    <mergeCell ref="D33:D36"/>
    <mergeCell ref="E33:E37"/>
    <mergeCell ref="F33:F37"/>
    <mergeCell ref="L27:L28"/>
    <mergeCell ref="M27:M28"/>
    <mergeCell ref="N27:N28"/>
    <mergeCell ref="L33:L34"/>
    <mergeCell ref="M33:M34"/>
    <mergeCell ref="N33:N34"/>
    <mergeCell ref="L35:L36"/>
    <mergeCell ref="M35:M36"/>
    <mergeCell ref="N35:N36"/>
    <mergeCell ref="L31:L32"/>
    <mergeCell ref="M31:M32"/>
    <mergeCell ref="N31:N32"/>
    <mergeCell ref="A22:A26"/>
    <mergeCell ref="B22:B26"/>
    <mergeCell ref="C22:C26"/>
    <mergeCell ref="D22:D25"/>
    <mergeCell ref="E22:E26"/>
    <mergeCell ref="F22:F26"/>
    <mergeCell ref="O27:O28"/>
    <mergeCell ref="L29:L30"/>
    <mergeCell ref="M29:M30"/>
    <mergeCell ref="N29:N30"/>
    <mergeCell ref="O29:O30"/>
    <mergeCell ref="A27:A32"/>
    <mergeCell ref="B27:B32"/>
    <mergeCell ref="C27:C32"/>
    <mergeCell ref="D27:D30"/>
    <mergeCell ref="E27:E32"/>
    <mergeCell ref="F27:F32"/>
    <mergeCell ref="O31:O32"/>
    <mergeCell ref="A17:A21"/>
    <mergeCell ref="B17:B21"/>
    <mergeCell ref="C17:C21"/>
    <mergeCell ref="D17:D20"/>
    <mergeCell ref="E17:E21"/>
    <mergeCell ref="F17:F21"/>
    <mergeCell ref="A8:O8"/>
    <mergeCell ref="B9:O9"/>
    <mergeCell ref="C10:O10"/>
    <mergeCell ref="A11:A15"/>
    <mergeCell ref="B11:B15"/>
    <mergeCell ref="C11:C15"/>
    <mergeCell ref="D11:D15"/>
    <mergeCell ref="E11:E15"/>
    <mergeCell ref="F11:F15"/>
    <mergeCell ref="L11:L15"/>
    <mergeCell ref="L17:L18"/>
    <mergeCell ref="M17:M18"/>
    <mergeCell ref="N17:N18"/>
    <mergeCell ref="O17:O18"/>
    <mergeCell ref="L19:L20"/>
    <mergeCell ref="M19:M20"/>
    <mergeCell ref="N19:N20"/>
    <mergeCell ref="O19:O20"/>
    <mergeCell ref="A1:O1"/>
    <mergeCell ref="A2:O2"/>
    <mergeCell ref="A3:P3"/>
    <mergeCell ref="M4:N4"/>
    <mergeCell ref="A5:A7"/>
    <mergeCell ref="B5:B7"/>
    <mergeCell ref="C5:C7"/>
    <mergeCell ref="D5:D7"/>
    <mergeCell ref="E5:E7"/>
    <mergeCell ref="F5:F7"/>
    <mergeCell ref="L75:O75"/>
    <mergeCell ref="G5:G7"/>
    <mergeCell ref="H5:H7"/>
    <mergeCell ref="I5:I7"/>
    <mergeCell ref="J5:J7"/>
    <mergeCell ref="K5:K7"/>
    <mergeCell ref="L5:O5"/>
    <mergeCell ref="L6:L7"/>
    <mergeCell ref="M6:O6"/>
    <mergeCell ref="M11:M15"/>
    <mergeCell ref="N11:N15"/>
    <mergeCell ref="O11:O15"/>
    <mergeCell ref="C16:O16"/>
    <mergeCell ref="L22:L23"/>
    <mergeCell ref="M22:M23"/>
    <mergeCell ref="N22:N23"/>
    <mergeCell ref="O22:O23"/>
    <mergeCell ref="L24:L25"/>
    <mergeCell ref="M24:M25"/>
    <mergeCell ref="N24:N25"/>
    <mergeCell ref="O24:O25"/>
    <mergeCell ref="O33:O34"/>
    <mergeCell ref="O35:O36"/>
    <mergeCell ref="C38:O38"/>
  </mergeCells>
  <printOptions horizontalCentered="1" verticalCentered="1"/>
  <pageMargins left="0.15748031496062992" right="0.15748031496062992" top="0.19685039370078741" bottom="0.15748031496062992" header="0.19685039370078741" footer="0.19685039370078741"/>
  <pageSetup paperSize="9" scale="60" orientation="landscape" r:id="rId1"/>
  <headerFooter alignWithMargins="0"/>
  <rowBreaks count="3" manualBreakCount="3">
    <brk id="26" max="27" man="1"/>
    <brk id="51" max="27" man="1"/>
    <brk id="70" max="27" man="1"/>
  </rowBreaks>
  <colBreaks count="1" manualBreakCount="1">
    <brk id="15" max="1048575" man="1"/>
  </colBreaks>
  <ignoredErrors>
    <ignoredError sqref="I75" formula="1"/>
    <ignoredError sqref="I82" formulaRange="1"/>
    <ignoredError sqref="N43:O44 E60:F65 E54:F59 E41:F51 F39 E27:F37 E17:F26 E73:F82 N39:O40 N42:O42 N41:O41 M17:O18 N22:O23 N46:O46 N45 E66:F70 A60:C70 A54:C59 A73:C82 A71:O72 A52:O53 A39:C51 A38:B38 A17:C37 A16:B16 F11 A9:O10 A12:O15 A11:E11 G11:O11 E84:F90 A83:O83 A84:D90 G84:O90 A9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212"/>
  <sheetViews>
    <sheetView topLeftCell="A125" zoomScaleNormal="100" zoomScaleSheetLayoutView="115" workbookViewId="0">
      <selection activeCell="I32" sqref="I32"/>
    </sheetView>
  </sheetViews>
  <sheetFormatPr defaultColWidth="9.140625" defaultRowHeight="11.25" x14ac:dyDescent="0.2"/>
  <cols>
    <col min="1" max="3" width="3.42578125" style="554" customWidth="1"/>
    <col min="4" max="4" width="35.42578125" style="554" customWidth="1"/>
    <col min="5" max="6" width="5.7109375" style="554" customWidth="1"/>
    <col min="7" max="7" width="9.85546875" style="556" customWidth="1"/>
    <col min="8" max="9" width="13.140625" style="554" customWidth="1"/>
    <col min="10" max="10" width="13.28515625" style="554" customWidth="1"/>
    <col min="11" max="11" width="13.42578125" style="554" customWidth="1"/>
    <col min="12" max="12" width="37.5703125" style="554" customWidth="1"/>
    <col min="13" max="15" width="8.7109375" style="554" customWidth="1"/>
    <col min="16" max="16384" width="9.140625" style="554"/>
  </cols>
  <sheetData>
    <row r="1" spans="1:16" ht="21" customHeight="1" x14ac:dyDescent="0.2">
      <c r="A1" s="1002" t="s">
        <v>518</v>
      </c>
      <c r="B1" s="1002"/>
      <c r="C1" s="1002"/>
      <c r="D1" s="1002"/>
      <c r="E1" s="1002"/>
      <c r="F1" s="1002"/>
      <c r="G1" s="1002"/>
      <c r="H1" s="1002"/>
      <c r="I1" s="1002"/>
      <c r="J1" s="1002"/>
      <c r="K1" s="1002"/>
      <c r="L1" s="1002"/>
      <c r="M1" s="1002"/>
      <c r="N1" s="1002"/>
      <c r="O1" s="1002"/>
    </row>
    <row r="2" spans="1:16" ht="31.5" customHeight="1" x14ac:dyDescent="0.2">
      <c r="A2" s="1003" t="s">
        <v>519</v>
      </c>
      <c r="B2" s="1003"/>
      <c r="C2" s="1003"/>
      <c r="D2" s="1003"/>
      <c r="E2" s="1003"/>
      <c r="F2" s="1003"/>
      <c r="G2" s="1003"/>
      <c r="H2" s="1003"/>
      <c r="I2" s="1003"/>
      <c r="J2" s="1003"/>
      <c r="K2" s="1003"/>
      <c r="L2" s="1003"/>
      <c r="M2" s="1003"/>
      <c r="N2" s="1003"/>
      <c r="O2" s="1003"/>
      <c r="P2" s="555"/>
    </row>
    <row r="3" spans="1:16" ht="18" customHeight="1" x14ac:dyDescent="0.2">
      <c r="L3" s="1004"/>
      <c r="M3" s="1004"/>
      <c r="N3" s="1004"/>
      <c r="O3" s="1004"/>
    </row>
    <row r="4" spans="1:16" ht="45" customHeight="1" x14ac:dyDescent="0.2">
      <c r="A4" s="1005" t="s">
        <v>3</v>
      </c>
      <c r="B4" s="1005" t="s">
        <v>4</v>
      </c>
      <c r="C4" s="1005" t="s">
        <v>5</v>
      </c>
      <c r="D4" s="1001" t="s">
        <v>6</v>
      </c>
      <c r="E4" s="1005" t="s">
        <v>7</v>
      </c>
      <c r="F4" s="1005" t="s">
        <v>8</v>
      </c>
      <c r="G4" s="1005" t="s">
        <v>9</v>
      </c>
      <c r="H4" s="997" t="s">
        <v>131</v>
      </c>
      <c r="I4" s="997" t="s">
        <v>11</v>
      </c>
      <c r="J4" s="997" t="s">
        <v>12</v>
      </c>
      <c r="K4" s="997" t="s">
        <v>13</v>
      </c>
      <c r="L4" s="1000" t="s">
        <v>168</v>
      </c>
      <c r="M4" s="1000"/>
      <c r="N4" s="1000"/>
      <c r="O4" s="1000"/>
    </row>
    <row r="5" spans="1:16" ht="24.75" customHeight="1" x14ac:dyDescent="0.2">
      <c r="A5" s="1005"/>
      <c r="B5" s="1005"/>
      <c r="C5" s="1005"/>
      <c r="D5" s="1001"/>
      <c r="E5" s="1005"/>
      <c r="F5" s="1005"/>
      <c r="G5" s="1005"/>
      <c r="H5" s="998"/>
      <c r="I5" s="998"/>
      <c r="J5" s="998"/>
      <c r="K5" s="998"/>
      <c r="L5" s="1001" t="s">
        <v>15</v>
      </c>
      <c r="M5" s="1000" t="s">
        <v>16</v>
      </c>
      <c r="N5" s="1000"/>
      <c r="O5" s="1000"/>
    </row>
    <row r="6" spans="1:16" ht="125.25" customHeight="1" x14ac:dyDescent="0.2">
      <c r="A6" s="1005"/>
      <c r="B6" s="1005"/>
      <c r="C6" s="1005"/>
      <c r="D6" s="1001"/>
      <c r="E6" s="1005"/>
      <c r="F6" s="1005"/>
      <c r="G6" s="1005"/>
      <c r="H6" s="999"/>
      <c r="I6" s="999"/>
      <c r="J6" s="999"/>
      <c r="K6" s="999"/>
      <c r="L6" s="1001"/>
      <c r="M6" s="557" t="s">
        <v>17</v>
      </c>
      <c r="N6" s="557" t="s">
        <v>18</v>
      </c>
      <c r="O6" s="557" t="s">
        <v>19</v>
      </c>
    </row>
    <row r="7" spans="1:16" ht="16.5" customHeight="1" x14ac:dyDescent="0.2">
      <c r="A7" s="1007" t="s">
        <v>520</v>
      </c>
      <c r="B7" s="1008"/>
      <c r="C7" s="1008"/>
      <c r="D7" s="1008"/>
      <c r="E7" s="1008"/>
      <c r="F7" s="1008"/>
      <c r="G7" s="1008"/>
      <c r="H7" s="1008"/>
      <c r="I7" s="1008"/>
      <c r="J7" s="1008"/>
      <c r="K7" s="1008"/>
      <c r="L7" s="1008"/>
      <c r="M7" s="1008"/>
      <c r="N7" s="1008"/>
      <c r="O7" s="1008"/>
    </row>
    <row r="8" spans="1:16" ht="15.75" customHeight="1" x14ac:dyDescent="0.2">
      <c r="A8" s="686" t="s">
        <v>21</v>
      </c>
      <c r="B8" s="1009" t="s">
        <v>521</v>
      </c>
      <c r="C8" s="1009"/>
      <c r="D8" s="1009"/>
      <c r="E8" s="1009"/>
      <c r="F8" s="1009"/>
      <c r="G8" s="1009"/>
      <c r="H8" s="1009"/>
      <c r="I8" s="1009"/>
      <c r="J8" s="1009"/>
      <c r="K8" s="1009"/>
      <c r="L8" s="1009"/>
      <c r="M8" s="1009"/>
      <c r="N8" s="1009"/>
      <c r="O8" s="1009"/>
    </row>
    <row r="9" spans="1:16" ht="15.75" customHeight="1" x14ac:dyDescent="0.2">
      <c r="A9" s="559" t="s">
        <v>21</v>
      </c>
      <c r="B9" s="560" t="s">
        <v>21</v>
      </c>
      <c r="C9" s="1010" t="s">
        <v>522</v>
      </c>
      <c r="D9" s="1010"/>
      <c r="E9" s="1010"/>
      <c r="F9" s="1010"/>
      <c r="G9" s="1010"/>
      <c r="H9" s="1010"/>
      <c r="I9" s="1010"/>
      <c r="J9" s="1010"/>
      <c r="K9" s="1010"/>
      <c r="L9" s="1010"/>
      <c r="M9" s="1010"/>
      <c r="N9" s="1010"/>
      <c r="O9" s="1010"/>
    </row>
    <row r="10" spans="1:16" ht="32.25" customHeight="1" x14ac:dyDescent="0.2">
      <c r="A10" s="1011" t="s">
        <v>21</v>
      </c>
      <c r="B10" s="1012" t="s">
        <v>21</v>
      </c>
      <c r="C10" s="1013" t="s">
        <v>21</v>
      </c>
      <c r="D10" s="1014" t="s">
        <v>523</v>
      </c>
      <c r="E10" s="1015" t="s">
        <v>176</v>
      </c>
      <c r="F10" s="1016" t="s">
        <v>38</v>
      </c>
      <c r="G10" s="668" t="s">
        <v>49</v>
      </c>
      <c r="H10" s="669">
        <v>2173.1999999999998</v>
      </c>
      <c r="I10" s="670">
        <v>2259.1</v>
      </c>
      <c r="J10" s="669">
        <v>2259.1</v>
      </c>
      <c r="K10" s="669">
        <v>2259.1</v>
      </c>
      <c r="L10" s="1014" t="s">
        <v>524</v>
      </c>
      <c r="M10" s="1006">
        <v>1460</v>
      </c>
      <c r="N10" s="1006">
        <v>1460</v>
      </c>
      <c r="O10" s="1006">
        <v>1460</v>
      </c>
    </row>
    <row r="11" spans="1:16" ht="23.25" customHeight="1" x14ac:dyDescent="0.2">
      <c r="A11" s="1011"/>
      <c r="B11" s="1012"/>
      <c r="C11" s="1013"/>
      <c r="D11" s="1014"/>
      <c r="E11" s="1015"/>
      <c r="F11" s="1016"/>
      <c r="G11" s="671" t="s">
        <v>525</v>
      </c>
      <c r="H11" s="671">
        <f>H10</f>
        <v>2173.1999999999998</v>
      </c>
      <c r="I11" s="672">
        <f>I10</f>
        <v>2259.1</v>
      </c>
      <c r="J11" s="671">
        <f>J10</f>
        <v>2259.1</v>
      </c>
      <c r="K11" s="671">
        <f>K10</f>
        <v>2259.1</v>
      </c>
      <c r="L11" s="1014"/>
      <c r="M11" s="1006"/>
      <c r="N11" s="1006"/>
      <c r="O11" s="1006"/>
    </row>
    <row r="12" spans="1:16" ht="25.5" customHeight="1" x14ac:dyDescent="0.2">
      <c r="A12" s="1011" t="s">
        <v>21</v>
      </c>
      <c r="B12" s="1012" t="s">
        <v>21</v>
      </c>
      <c r="C12" s="1013" t="s">
        <v>27</v>
      </c>
      <c r="D12" s="1014" t="s">
        <v>526</v>
      </c>
      <c r="E12" s="1017" t="s">
        <v>176</v>
      </c>
      <c r="F12" s="1018" t="s">
        <v>38</v>
      </c>
      <c r="G12" s="668" t="s">
        <v>49</v>
      </c>
      <c r="H12" s="669">
        <v>4021.2</v>
      </c>
      <c r="I12" s="670">
        <v>4286.7</v>
      </c>
      <c r="J12" s="669">
        <v>4286.7</v>
      </c>
      <c r="K12" s="669">
        <v>4286.7</v>
      </c>
      <c r="L12" s="1014" t="s">
        <v>527</v>
      </c>
      <c r="M12" s="1006">
        <v>3700</v>
      </c>
      <c r="N12" s="1006">
        <v>3700</v>
      </c>
      <c r="O12" s="1006">
        <v>3700</v>
      </c>
    </row>
    <row r="13" spans="1:16" ht="25.5" customHeight="1" x14ac:dyDescent="0.2">
      <c r="A13" s="1011"/>
      <c r="B13" s="1012"/>
      <c r="C13" s="1013"/>
      <c r="D13" s="1014"/>
      <c r="E13" s="1017"/>
      <c r="F13" s="1018"/>
      <c r="G13" s="673" t="s">
        <v>26</v>
      </c>
      <c r="H13" s="671">
        <f>H12</f>
        <v>4021.2</v>
      </c>
      <c r="I13" s="672">
        <f>I12</f>
        <v>4286.7</v>
      </c>
      <c r="J13" s="671">
        <f>J12</f>
        <v>4286.7</v>
      </c>
      <c r="K13" s="671">
        <f>K12</f>
        <v>4286.7</v>
      </c>
      <c r="L13" s="1014"/>
      <c r="M13" s="1006"/>
      <c r="N13" s="1006"/>
      <c r="O13" s="1006"/>
    </row>
    <row r="14" spans="1:16" ht="27" customHeight="1" x14ac:dyDescent="0.2">
      <c r="A14" s="1019" t="s">
        <v>21</v>
      </c>
      <c r="B14" s="1022" t="s">
        <v>21</v>
      </c>
      <c r="C14" s="1013" t="s">
        <v>32</v>
      </c>
      <c r="D14" s="1014" t="s">
        <v>806</v>
      </c>
      <c r="E14" s="1017" t="s">
        <v>176</v>
      </c>
      <c r="F14" s="1018" t="s">
        <v>684</v>
      </c>
      <c r="G14" s="668" t="s">
        <v>47</v>
      </c>
      <c r="H14" s="669">
        <v>136.4</v>
      </c>
      <c r="I14" s="670">
        <v>142.1</v>
      </c>
      <c r="J14" s="669">
        <v>142.1</v>
      </c>
      <c r="K14" s="669">
        <v>142.1</v>
      </c>
      <c r="L14" s="674" t="s">
        <v>528</v>
      </c>
      <c r="M14" s="675">
        <v>405</v>
      </c>
      <c r="N14" s="675">
        <v>405</v>
      </c>
      <c r="O14" s="675">
        <v>405</v>
      </c>
    </row>
    <row r="15" spans="1:16" ht="41.25" customHeight="1" x14ac:dyDescent="0.2">
      <c r="A15" s="1020"/>
      <c r="B15" s="1023"/>
      <c r="C15" s="1013"/>
      <c r="D15" s="1014"/>
      <c r="E15" s="1017"/>
      <c r="F15" s="1018"/>
      <c r="G15" s="676" t="s">
        <v>24</v>
      </c>
      <c r="H15" s="677">
        <v>1859</v>
      </c>
      <c r="I15" s="678">
        <v>1975</v>
      </c>
      <c r="J15" s="677">
        <v>2000</v>
      </c>
      <c r="K15" s="677">
        <v>2000</v>
      </c>
      <c r="L15" s="674" t="s">
        <v>529</v>
      </c>
      <c r="M15" s="675">
        <v>1150</v>
      </c>
      <c r="N15" s="675">
        <v>1150</v>
      </c>
      <c r="O15" s="675">
        <v>1150</v>
      </c>
    </row>
    <row r="16" spans="1:16" ht="37.5" customHeight="1" x14ac:dyDescent="0.2">
      <c r="A16" s="1020"/>
      <c r="B16" s="1023"/>
      <c r="C16" s="1013"/>
      <c r="D16" s="1014"/>
      <c r="E16" s="1017"/>
      <c r="F16" s="1018"/>
      <c r="G16" s="668" t="s">
        <v>47</v>
      </c>
      <c r="H16" s="669"/>
      <c r="I16" s="670">
        <v>180</v>
      </c>
      <c r="J16" s="669"/>
      <c r="K16" s="669"/>
      <c r="L16" s="679" t="s">
        <v>530</v>
      </c>
      <c r="M16" s="675">
        <v>1500</v>
      </c>
      <c r="N16" s="675">
        <v>1500</v>
      </c>
      <c r="O16" s="675">
        <v>1500</v>
      </c>
    </row>
    <row r="17" spans="1:16" ht="29.25" customHeight="1" x14ac:dyDescent="0.2">
      <c r="A17" s="1021"/>
      <c r="B17" s="1024"/>
      <c r="C17" s="1013"/>
      <c r="D17" s="1014"/>
      <c r="E17" s="1017"/>
      <c r="F17" s="1018"/>
      <c r="G17" s="673" t="s">
        <v>26</v>
      </c>
      <c r="H17" s="671">
        <f>SUM(H14:H16)</f>
        <v>1995.4</v>
      </c>
      <c r="I17" s="671">
        <f>SUM(I14:I16)</f>
        <v>2297.1</v>
      </c>
      <c r="J17" s="671">
        <f>SUM(J14:J16)</f>
        <v>2142.1</v>
      </c>
      <c r="K17" s="671">
        <f>SUM(K14:K16)</f>
        <v>2142.1</v>
      </c>
      <c r="L17" s="679" t="s">
        <v>531</v>
      </c>
      <c r="M17" s="675">
        <v>120</v>
      </c>
      <c r="N17" s="675">
        <v>120</v>
      </c>
      <c r="O17" s="675">
        <v>120</v>
      </c>
    </row>
    <row r="18" spans="1:16" ht="25.5" customHeight="1" x14ac:dyDescent="0.2">
      <c r="A18" s="1011" t="s">
        <v>21</v>
      </c>
      <c r="B18" s="1012" t="s">
        <v>21</v>
      </c>
      <c r="C18" s="1013" t="s">
        <v>43</v>
      </c>
      <c r="D18" s="1014" t="s">
        <v>805</v>
      </c>
      <c r="E18" s="1017" t="s">
        <v>176</v>
      </c>
      <c r="F18" s="1018" t="s">
        <v>684</v>
      </c>
      <c r="G18" s="668" t="s">
        <v>47</v>
      </c>
      <c r="H18" s="669">
        <v>761</v>
      </c>
      <c r="I18" s="680">
        <v>716</v>
      </c>
      <c r="J18" s="669">
        <v>716</v>
      </c>
      <c r="K18" s="669">
        <v>716</v>
      </c>
      <c r="L18" s="1014" t="s">
        <v>532</v>
      </c>
      <c r="M18" s="1006">
        <v>153</v>
      </c>
      <c r="N18" s="1006">
        <v>160</v>
      </c>
      <c r="O18" s="1006">
        <v>165</v>
      </c>
    </row>
    <row r="19" spans="1:16" ht="28.5" customHeight="1" x14ac:dyDescent="0.2">
      <c r="A19" s="1011"/>
      <c r="B19" s="1012"/>
      <c r="C19" s="1013"/>
      <c r="D19" s="1014"/>
      <c r="E19" s="1017"/>
      <c r="F19" s="1018"/>
      <c r="G19" s="673" t="s">
        <v>26</v>
      </c>
      <c r="H19" s="671">
        <f>H18</f>
        <v>761</v>
      </c>
      <c r="I19" s="671">
        <f>I18</f>
        <v>716</v>
      </c>
      <c r="J19" s="671">
        <f>J18</f>
        <v>716</v>
      </c>
      <c r="K19" s="671">
        <f>K18</f>
        <v>716</v>
      </c>
      <c r="L19" s="1014"/>
      <c r="M19" s="1006"/>
      <c r="N19" s="1006"/>
      <c r="O19" s="1006"/>
    </row>
    <row r="20" spans="1:16" ht="20.25" customHeight="1" x14ac:dyDescent="0.2">
      <c r="A20" s="1011" t="s">
        <v>21</v>
      </c>
      <c r="B20" s="1012" t="s">
        <v>21</v>
      </c>
      <c r="C20" s="1013" t="s">
        <v>50</v>
      </c>
      <c r="D20" s="1014" t="s">
        <v>818</v>
      </c>
      <c r="E20" s="1017" t="s">
        <v>176</v>
      </c>
      <c r="F20" s="1018" t="s">
        <v>684</v>
      </c>
      <c r="G20" s="668" t="s">
        <v>47</v>
      </c>
      <c r="H20" s="669">
        <f>SUM(H23,H38)</f>
        <v>398.49999999999994</v>
      </c>
      <c r="I20" s="670">
        <f>SUM(I23,I38)</f>
        <v>411.90000000000003</v>
      </c>
      <c r="J20" s="669">
        <f t="shared" ref="J20:K20" si="0">SUM(J23,J38)</f>
        <v>411.90000000000003</v>
      </c>
      <c r="K20" s="669">
        <f t="shared" si="0"/>
        <v>411.90000000000003</v>
      </c>
      <c r="L20" s="1025"/>
      <c r="M20" s="1025"/>
      <c r="N20" s="1025"/>
      <c r="O20" s="1025"/>
    </row>
    <row r="21" spans="1:16" ht="20.25" customHeight="1" x14ac:dyDescent="0.2">
      <c r="A21" s="1011"/>
      <c r="B21" s="1012"/>
      <c r="C21" s="1013"/>
      <c r="D21" s="1028"/>
      <c r="E21" s="1017"/>
      <c r="F21" s="1018"/>
      <c r="G21" s="668" t="s">
        <v>24</v>
      </c>
      <c r="H21" s="669">
        <v>4.9000000000000004</v>
      </c>
      <c r="I21" s="680">
        <f>I39</f>
        <v>3.5</v>
      </c>
      <c r="J21" s="669">
        <f>J39</f>
        <v>3.5</v>
      </c>
      <c r="K21" s="669">
        <f>K39</f>
        <v>3.5</v>
      </c>
      <c r="L21" s="1025"/>
      <c r="M21" s="1025"/>
      <c r="N21" s="1025"/>
      <c r="O21" s="1025"/>
      <c r="P21" s="561"/>
    </row>
    <row r="22" spans="1:16" ht="19.5" customHeight="1" x14ac:dyDescent="0.2">
      <c r="A22" s="1011"/>
      <c r="B22" s="1012"/>
      <c r="C22" s="1013"/>
      <c r="D22" s="1028"/>
      <c r="E22" s="1017"/>
      <c r="F22" s="1018"/>
      <c r="G22" s="673" t="s">
        <v>26</v>
      </c>
      <c r="H22" s="671">
        <f>SUM(H20:H21)</f>
        <v>403.39999999999992</v>
      </c>
      <c r="I22" s="671">
        <f>SUM(I20:I21)</f>
        <v>415.40000000000003</v>
      </c>
      <c r="J22" s="671">
        <f>SUM(J20:J21)</f>
        <v>415.40000000000003</v>
      </c>
      <c r="K22" s="671">
        <f>SUM(K20:K21)</f>
        <v>415.40000000000003</v>
      </c>
      <c r="L22" s="1025"/>
      <c r="M22" s="1025"/>
      <c r="N22" s="1025"/>
      <c r="O22" s="1025"/>
    </row>
    <row r="23" spans="1:16" ht="38.25" customHeight="1" x14ac:dyDescent="0.2">
      <c r="A23" s="1011"/>
      <c r="B23" s="1012"/>
      <c r="C23" s="1013"/>
      <c r="D23" s="674" t="s">
        <v>533</v>
      </c>
      <c r="E23" s="665" t="s">
        <v>534</v>
      </c>
      <c r="F23" s="695" t="s">
        <v>684</v>
      </c>
      <c r="G23" s="667" t="s">
        <v>47</v>
      </c>
      <c r="H23" s="681">
        <f>SUM(H24:H37)</f>
        <v>340.99999999999994</v>
      </c>
      <c r="I23" s="682">
        <f>SUM(I24:I37)</f>
        <v>342.20000000000005</v>
      </c>
      <c r="J23" s="681">
        <f>SUM(J24:J37)</f>
        <v>342.20000000000005</v>
      </c>
      <c r="K23" s="681">
        <f>SUM(K24:K37)</f>
        <v>342.20000000000005</v>
      </c>
      <c r="L23" s="679" t="s">
        <v>649</v>
      </c>
      <c r="M23" s="675">
        <v>1005</v>
      </c>
      <c r="N23" s="675">
        <v>1005</v>
      </c>
      <c r="O23" s="675">
        <v>1005</v>
      </c>
    </row>
    <row r="24" spans="1:16" ht="57.75" customHeight="1" x14ac:dyDescent="0.2">
      <c r="A24" s="1011"/>
      <c r="B24" s="1012"/>
      <c r="C24" s="1013"/>
      <c r="D24" s="674" t="s">
        <v>433</v>
      </c>
      <c r="E24" s="666" t="s">
        <v>434</v>
      </c>
      <c r="F24" s="696" t="s">
        <v>684</v>
      </c>
      <c r="G24" s="668" t="s">
        <v>47</v>
      </c>
      <c r="H24" s="669">
        <v>3.7</v>
      </c>
      <c r="I24" s="680">
        <v>4.5999999999999996</v>
      </c>
      <c r="J24" s="669">
        <v>4.5999999999999996</v>
      </c>
      <c r="K24" s="669">
        <v>4.5999999999999996</v>
      </c>
      <c r="L24" s="1025"/>
      <c r="M24" s="683" t="s">
        <v>244</v>
      </c>
      <c r="N24" s="683" t="s">
        <v>244</v>
      </c>
      <c r="O24" s="683" t="s">
        <v>244</v>
      </c>
    </row>
    <row r="25" spans="1:16" ht="56.25" customHeight="1" x14ac:dyDescent="0.2">
      <c r="A25" s="1011"/>
      <c r="B25" s="1012"/>
      <c r="C25" s="1013"/>
      <c r="D25" s="674" t="s">
        <v>437</v>
      </c>
      <c r="E25" s="666" t="s">
        <v>438</v>
      </c>
      <c r="F25" s="696" t="s">
        <v>686</v>
      </c>
      <c r="G25" s="668" t="s">
        <v>47</v>
      </c>
      <c r="H25" s="669">
        <v>8.8000000000000007</v>
      </c>
      <c r="I25" s="680">
        <v>10.6</v>
      </c>
      <c r="J25" s="669">
        <v>10.6</v>
      </c>
      <c r="K25" s="669">
        <v>10.6</v>
      </c>
      <c r="L25" s="1025"/>
      <c r="M25" s="683" t="s">
        <v>373</v>
      </c>
      <c r="N25" s="683" t="s">
        <v>373</v>
      </c>
      <c r="O25" s="683" t="s">
        <v>373</v>
      </c>
    </row>
    <row r="26" spans="1:16" ht="60" customHeight="1" x14ac:dyDescent="0.2">
      <c r="A26" s="1011"/>
      <c r="B26" s="1012"/>
      <c r="C26" s="1013"/>
      <c r="D26" s="674" t="s">
        <v>439</v>
      </c>
      <c r="E26" s="666" t="s">
        <v>440</v>
      </c>
      <c r="F26" s="696" t="s">
        <v>684</v>
      </c>
      <c r="G26" s="668" t="s">
        <v>47</v>
      </c>
      <c r="H26" s="669">
        <v>13.6</v>
      </c>
      <c r="I26" s="680">
        <v>15.8</v>
      </c>
      <c r="J26" s="669">
        <v>15.8</v>
      </c>
      <c r="K26" s="669">
        <v>15.8</v>
      </c>
      <c r="L26" s="1025"/>
      <c r="M26" s="683" t="s">
        <v>293</v>
      </c>
      <c r="N26" s="683" t="s">
        <v>293</v>
      </c>
      <c r="O26" s="683" t="s">
        <v>293</v>
      </c>
    </row>
    <row r="27" spans="1:16" ht="58.5" customHeight="1" x14ac:dyDescent="0.2">
      <c r="A27" s="1011"/>
      <c r="B27" s="1012"/>
      <c r="C27" s="1013"/>
      <c r="D27" s="674" t="s">
        <v>476</v>
      </c>
      <c r="E27" s="666" t="s">
        <v>442</v>
      </c>
      <c r="F27" s="696" t="s">
        <v>684</v>
      </c>
      <c r="G27" s="668" t="s">
        <v>47</v>
      </c>
      <c r="H27" s="669">
        <v>11.9</v>
      </c>
      <c r="I27" s="680">
        <v>12.5</v>
      </c>
      <c r="J27" s="669">
        <v>12.5</v>
      </c>
      <c r="K27" s="669">
        <v>12.5</v>
      </c>
      <c r="L27" s="1025"/>
      <c r="M27" s="683" t="s">
        <v>650</v>
      </c>
      <c r="N27" s="683" t="s">
        <v>650</v>
      </c>
      <c r="O27" s="683" t="s">
        <v>650</v>
      </c>
    </row>
    <row r="28" spans="1:16" ht="60" customHeight="1" x14ac:dyDescent="0.2">
      <c r="A28" s="1011"/>
      <c r="B28" s="1012"/>
      <c r="C28" s="1013"/>
      <c r="D28" s="674" t="s">
        <v>443</v>
      </c>
      <c r="E28" s="666" t="s">
        <v>444</v>
      </c>
      <c r="F28" s="696" t="s">
        <v>684</v>
      </c>
      <c r="G28" s="668" t="s">
        <v>47</v>
      </c>
      <c r="H28" s="669">
        <v>18.8</v>
      </c>
      <c r="I28" s="680">
        <v>18.2</v>
      </c>
      <c r="J28" s="669">
        <v>18.2</v>
      </c>
      <c r="K28" s="669">
        <v>18.2</v>
      </c>
      <c r="L28" s="1025"/>
      <c r="M28" s="683" t="s">
        <v>651</v>
      </c>
      <c r="N28" s="683" t="s">
        <v>651</v>
      </c>
      <c r="O28" s="683" t="s">
        <v>651</v>
      </c>
    </row>
    <row r="29" spans="1:16" ht="60" customHeight="1" x14ac:dyDescent="0.2">
      <c r="A29" s="1011"/>
      <c r="B29" s="1012"/>
      <c r="C29" s="1013"/>
      <c r="D29" s="674" t="s">
        <v>445</v>
      </c>
      <c r="E29" s="752" t="s">
        <v>446</v>
      </c>
      <c r="F29" s="695" t="s">
        <v>684</v>
      </c>
      <c r="G29" s="668" t="s">
        <v>47</v>
      </c>
      <c r="H29" s="669">
        <v>49.7</v>
      </c>
      <c r="I29" s="680">
        <v>54.8</v>
      </c>
      <c r="J29" s="669">
        <v>54.8</v>
      </c>
      <c r="K29" s="669">
        <v>54.8</v>
      </c>
      <c r="L29" s="1025"/>
      <c r="M29" s="683" t="s">
        <v>652</v>
      </c>
      <c r="N29" s="683" t="s">
        <v>652</v>
      </c>
      <c r="O29" s="683" t="s">
        <v>652</v>
      </c>
    </row>
    <row r="30" spans="1:16" ht="58.5" customHeight="1" x14ac:dyDescent="0.2">
      <c r="A30" s="1011"/>
      <c r="B30" s="1012"/>
      <c r="C30" s="1013"/>
      <c r="D30" s="674" t="s">
        <v>447</v>
      </c>
      <c r="E30" s="687" t="s">
        <v>448</v>
      </c>
      <c r="F30" s="695" t="s">
        <v>684</v>
      </c>
      <c r="G30" s="668" t="s">
        <v>47</v>
      </c>
      <c r="H30" s="669">
        <v>30.2</v>
      </c>
      <c r="I30" s="680">
        <v>34</v>
      </c>
      <c r="J30" s="669">
        <v>34</v>
      </c>
      <c r="K30" s="669">
        <v>34</v>
      </c>
      <c r="L30" s="1025"/>
      <c r="M30" s="683" t="s">
        <v>653</v>
      </c>
      <c r="N30" s="683" t="s">
        <v>653</v>
      </c>
      <c r="O30" s="683" t="s">
        <v>653</v>
      </c>
    </row>
    <row r="31" spans="1:16" ht="57" customHeight="1" x14ac:dyDescent="0.2">
      <c r="A31" s="1011"/>
      <c r="B31" s="1012"/>
      <c r="C31" s="1013"/>
      <c r="D31" s="674" t="s">
        <v>477</v>
      </c>
      <c r="E31" s="687" t="s">
        <v>450</v>
      </c>
      <c r="F31" s="695" t="s">
        <v>684</v>
      </c>
      <c r="G31" s="668" t="s">
        <v>47</v>
      </c>
      <c r="H31" s="669">
        <v>30.4</v>
      </c>
      <c r="I31" s="680">
        <v>28.4</v>
      </c>
      <c r="J31" s="669">
        <v>28.4</v>
      </c>
      <c r="K31" s="669">
        <v>28.4</v>
      </c>
      <c r="L31" s="1025"/>
      <c r="M31" s="683" t="s">
        <v>654</v>
      </c>
      <c r="N31" s="683" t="s">
        <v>654</v>
      </c>
      <c r="O31" s="683" t="s">
        <v>654</v>
      </c>
    </row>
    <row r="32" spans="1:16" ht="58.5" customHeight="1" x14ac:dyDescent="0.2">
      <c r="A32" s="1011"/>
      <c r="B32" s="1012"/>
      <c r="C32" s="1013"/>
      <c r="D32" s="679" t="s">
        <v>819</v>
      </c>
      <c r="E32" s="687" t="s">
        <v>452</v>
      </c>
      <c r="F32" s="695" t="s">
        <v>684</v>
      </c>
      <c r="G32" s="668" t="s">
        <v>47</v>
      </c>
      <c r="H32" s="669">
        <v>69.8</v>
      </c>
      <c r="I32" s="680">
        <v>73.900000000000006</v>
      </c>
      <c r="J32" s="669">
        <v>73.900000000000006</v>
      </c>
      <c r="K32" s="669">
        <v>73.900000000000006</v>
      </c>
      <c r="L32" s="1025"/>
      <c r="M32" s="683" t="s">
        <v>655</v>
      </c>
      <c r="N32" s="683" t="s">
        <v>655</v>
      </c>
      <c r="O32" s="683" t="s">
        <v>655</v>
      </c>
    </row>
    <row r="33" spans="1:16" ht="57.75" customHeight="1" x14ac:dyDescent="0.2">
      <c r="A33" s="1011"/>
      <c r="B33" s="1012"/>
      <c r="C33" s="1013"/>
      <c r="D33" s="674" t="s">
        <v>453</v>
      </c>
      <c r="E33" s="687" t="s">
        <v>454</v>
      </c>
      <c r="F33" s="695" t="s">
        <v>684</v>
      </c>
      <c r="G33" s="668" t="s">
        <v>47</v>
      </c>
      <c r="H33" s="669">
        <v>22.4</v>
      </c>
      <c r="I33" s="680">
        <v>18.8</v>
      </c>
      <c r="J33" s="669">
        <v>18.8</v>
      </c>
      <c r="K33" s="669">
        <v>18.8</v>
      </c>
      <c r="L33" s="1025"/>
      <c r="M33" s="683" t="s">
        <v>656</v>
      </c>
      <c r="N33" s="683" t="s">
        <v>656</v>
      </c>
      <c r="O33" s="683" t="s">
        <v>656</v>
      </c>
    </row>
    <row r="34" spans="1:16" ht="57.75" customHeight="1" x14ac:dyDescent="0.2">
      <c r="A34" s="1011"/>
      <c r="B34" s="1012"/>
      <c r="C34" s="1013"/>
      <c r="D34" s="674" t="s">
        <v>535</v>
      </c>
      <c r="E34" s="687" t="s">
        <v>456</v>
      </c>
      <c r="F34" s="695" t="s">
        <v>684</v>
      </c>
      <c r="G34" s="668" t="s">
        <v>47</v>
      </c>
      <c r="H34" s="669">
        <v>32.6</v>
      </c>
      <c r="I34" s="680">
        <v>29</v>
      </c>
      <c r="J34" s="669">
        <v>29</v>
      </c>
      <c r="K34" s="669">
        <v>29</v>
      </c>
      <c r="L34" s="1025"/>
      <c r="M34" s="683" t="s">
        <v>657</v>
      </c>
      <c r="N34" s="683" t="s">
        <v>657</v>
      </c>
      <c r="O34" s="683" t="s">
        <v>657</v>
      </c>
    </row>
    <row r="35" spans="1:16" ht="59.25" customHeight="1" x14ac:dyDescent="0.2">
      <c r="A35" s="1011"/>
      <c r="B35" s="1012"/>
      <c r="C35" s="1013"/>
      <c r="D35" s="674" t="s">
        <v>458</v>
      </c>
      <c r="E35" s="687" t="s">
        <v>459</v>
      </c>
      <c r="F35" s="695" t="s">
        <v>684</v>
      </c>
      <c r="G35" s="668" t="s">
        <v>47</v>
      </c>
      <c r="H35" s="669">
        <v>27.9</v>
      </c>
      <c r="I35" s="680">
        <v>23.8</v>
      </c>
      <c r="J35" s="669">
        <v>23.8</v>
      </c>
      <c r="K35" s="669">
        <v>23.8</v>
      </c>
      <c r="L35" s="1025"/>
      <c r="M35" s="683" t="s">
        <v>658</v>
      </c>
      <c r="N35" s="683" t="s">
        <v>658</v>
      </c>
      <c r="O35" s="683" t="s">
        <v>658</v>
      </c>
    </row>
    <row r="36" spans="1:16" ht="60" customHeight="1" x14ac:dyDescent="0.2">
      <c r="A36" s="1011"/>
      <c r="B36" s="1012"/>
      <c r="C36" s="1013"/>
      <c r="D36" s="674" t="s">
        <v>536</v>
      </c>
      <c r="E36" s="687" t="s">
        <v>176</v>
      </c>
      <c r="F36" s="695" t="s">
        <v>684</v>
      </c>
      <c r="G36" s="668" t="s">
        <v>47</v>
      </c>
      <c r="H36" s="669">
        <v>16.7</v>
      </c>
      <c r="I36" s="680">
        <v>14.8</v>
      </c>
      <c r="J36" s="669">
        <v>14.8</v>
      </c>
      <c r="K36" s="669">
        <v>14.8</v>
      </c>
      <c r="L36" s="1025"/>
      <c r="M36" s="683" t="s">
        <v>62</v>
      </c>
      <c r="N36" s="683" t="s">
        <v>62</v>
      </c>
      <c r="O36" s="683" t="s">
        <v>62</v>
      </c>
    </row>
    <row r="37" spans="1:16" ht="57.75" customHeight="1" x14ac:dyDescent="0.2">
      <c r="A37" s="1011"/>
      <c r="B37" s="1012"/>
      <c r="C37" s="1013"/>
      <c r="D37" s="679" t="s">
        <v>460</v>
      </c>
      <c r="E37" s="687" t="s">
        <v>461</v>
      </c>
      <c r="F37" s="695" t="s">
        <v>684</v>
      </c>
      <c r="G37" s="668" t="s">
        <v>47</v>
      </c>
      <c r="H37" s="669">
        <v>4.5</v>
      </c>
      <c r="I37" s="680">
        <v>3</v>
      </c>
      <c r="J37" s="669">
        <v>3</v>
      </c>
      <c r="K37" s="669">
        <v>3</v>
      </c>
      <c r="L37" s="1025"/>
      <c r="M37" s="683" t="s">
        <v>659</v>
      </c>
      <c r="N37" s="683" t="s">
        <v>659</v>
      </c>
      <c r="O37" s="683" t="s">
        <v>659</v>
      </c>
    </row>
    <row r="38" spans="1:16" ht="31.5" customHeight="1" x14ac:dyDescent="0.2">
      <c r="A38" s="1011"/>
      <c r="B38" s="1012"/>
      <c r="C38" s="1013"/>
      <c r="D38" s="1014" t="s">
        <v>537</v>
      </c>
      <c r="E38" s="1026" t="s">
        <v>176</v>
      </c>
      <c r="F38" s="1018" t="s">
        <v>684</v>
      </c>
      <c r="G38" s="668" t="s">
        <v>47</v>
      </c>
      <c r="H38" s="669">
        <v>57.5</v>
      </c>
      <c r="I38" s="680">
        <v>69.7</v>
      </c>
      <c r="J38" s="669">
        <v>69.7</v>
      </c>
      <c r="K38" s="669">
        <v>69.7</v>
      </c>
      <c r="L38" s="684" t="s">
        <v>538</v>
      </c>
      <c r="M38" s="675">
        <v>830</v>
      </c>
      <c r="N38" s="675">
        <v>830</v>
      </c>
      <c r="O38" s="675">
        <v>830</v>
      </c>
    </row>
    <row r="39" spans="1:16" ht="31.5" customHeight="1" x14ac:dyDescent="0.2">
      <c r="A39" s="1011"/>
      <c r="B39" s="1012"/>
      <c r="C39" s="1013"/>
      <c r="D39" s="1014"/>
      <c r="E39" s="1026"/>
      <c r="F39" s="1018"/>
      <c r="G39" s="668" t="s">
        <v>24</v>
      </c>
      <c r="H39" s="669">
        <v>4.9000000000000004</v>
      </c>
      <c r="I39" s="680">
        <v>3.5</v>
      </c>
      <c r="J39" s="669">
        <v>3.5</v>
      </c>
      <c r="K39" s="669">
        <v>3.5</v>
      </c>
      <c r="L39" s="684" t="s">
        <v>539</v>
      </c>
      <c r="M39" s="675">
        <v>175</v>
      </c>
      <c r="N39" s="675">
        <v>175</v>
      </c>
      <c r="O39" s="675">
        <v>175</v>
      </c>
      <c r="P39" s="561"/>
    </row>
    <row r="40" spans="1:16" ht="19.5" customHeight="1" x14ac:dyDescent="0.2">
      <c r="A40" s="1011"/>
      <c r="B40" s="1012"/>
      <c r="C40" s="1013"/>
      <c r="D40" s="1014"/>
      <c r="E40" s="1026"/>
      <c r="F40" s="1018"/>
      <c r="G40" s="671" t="s">
        <v>26</v>
      </c>
      <c r="H40" s="671">
        <f>SUM(H38:H39)</f>
        <v>62.4</v>
      </c>
      <c r="I40" s="671">
        <f>SUM(I38:I39)</f>
        <v>73.2</v>
      </c>
      <c r="J40" s="671">
        <f>SUM(J38:J39)</f>
        <v>73.2</v>
      </c>
      <c r="K40" s="671">
        <f>SUM(K38:K39)</f>
        <v>73.2</v>
      </c>
      <c r="L40" s="674"/>
      <c r="M40" s="683"/>
      <c r="N40" s="683"/>
      <c r="O40" s="683"/>
    </row>
    <row r="41" spans="1:16" ht="16.5" customHeight="1" x14ac:dyDescent="0.2">
      <c r="A41" s="1011" t="s">
        <v>21</v>
      </c>
      <c r="B41" s="1012" t="s">
        <v>21</v>
      </c>
      <c r="C41" s="1013" t="s">
        <v>62</v>
      </c>
      <c r="D41" s="1027" t="s">
        <v>540</v>
      </c>
      <c r="E41" s="1026" t="s">
        <v>176</v>
      </c>
      <c r="F41" s="1018" t="s">
        <v>38</v>
      </c>
      <c r="G41" s="668" t="s">
        <v>24</v>
      </c>
      <c r="H41" s="669">
        <v>1.2</v>
      </c>
      <c r="I41" s="680">
        <v>4</v>
      </c>
      <c r="J41" s="669">
        <v>4</v>
      </c>
      <c r="K41" s="669">
        <v>4</v>
      </c>
      <c r="L41" s="1014" t="s">
        <v>541</v>
      </c>
      <c r="M41" s="1006">
        <v>3300</v>
      </c>
      <c r="N41" s="1006">
        <v>3300</v>
      </c>
      <c r="O41" s="1006">
        <v>3300</v>
      </c>
    </row>
    <row r="42" spans="1:16" ht="17.25" customHeight="1" x14ac:dyDescent="0.2">
      <c r="A42" s="1011"/>
      <c r="B42" s="1012"/>
      <c r="C42" s="1013"/>
      <c r="D42" s="1027"/>
      <c r="E42" s="1026"/>
      <c r="F42" s="1018"/>
      <c r="G42" s="668" t="s">
        <v>25</v>
      </c>
      <c r="H42" s="669">
        <v>11.8</v>
      </c>
      <c r="I42" s="680">
        <v>11</v>
      </c>
      <c r="J42" s="669">
        <v>11</v>
      </c>
      <c r="K42" s="669">
        <v>11</v>
      </c>
      <c r="L42" s="1014"/>
      <c r="M42" s="1006"/>
      <c r="N42" s="1006"/>
      <c r="O42" s="1006"/>
    </row>
    <row r="43" spans="1:16" ht="18" customHeight="1" x14ac:dyDescent="0.2">
      <c r="A43" s="1011"/>
      <c r="B43" s="1012"/>
      <c r="C43" s="1013"/>
      <c r="D43" s="1027"/>
      <c r="E43" s="1026"/>
      <c r="F43" s="1018"/>
      <c r="G43" s="668" t="s">
        <v>49</v>
      </c>
      <c r="H43" s="669">
        <v>2.1</v>
      </c>
      <c r="I43" s="680">
        <v>2</v>
      </c>
      <c r="J43" s="669">
        <v>2</v>
      </c>
      <c r="K43" s="669">
        <v>2</v>
      </c>
      <c r="L43" s="1014"/>
      <c r="M43" s="1006"/>
      <c r="N43" s="1006"/>
      <c r="O43" s="1006"/>
    </row>
    <row r="44" spans="1:16" ht="20.25" customHeight="1" x14ac:dyDescent="0.2">
      <c r="A44" s="1011"/>
      <c r="B44" s="1012"/>
      <c r="C44" s="1013"/>
      <c r="D44" s="1027"/>
      <c r="E44" s="1026"/>
      <c r="F44" s="1018"/>
      <c r="G44" s="673" t="s">
        <v>26</v>
      </c>
      <c r="H44" s="671">
        <f>SUM(H41:H43)</f>
        <v>15.1</v>
      </c>
      <c r="I44" s="671">
        <f>SUM(I41:I43)</f>
        <v>17</v>
      </c>
      <c r="J44" s="671">
        <f>SUM(J41:J43)</f>
        <v>17</v>
      </c>
      <c r="K44" s="671">
        <f>SUM(K41:K43)</f>
        <v>17</v>
      </c>
      <c r="L44" s="1014"/>
      <c r="M44" s="1006"/>
      <c r="N44" s="1006"/>
      <c r="O44" s="1006"/>
    </row>
    <row r="45" spans="1:16" ht="20.25" customHeight="1" x14ac:dyDescent="0.2">
      <c r="A45" s="1011" t="s">
        <v>21</v>
      </c>
      <c r="B45" s="1012" t="s">
        <v>21</v>
      </c>
      <c r="C45" s="1013" t="s">
        <v>244</v>
      </c>
      <c r="D45" s="1014" t="s">
        <v>817</v>
      </c>
      <c r="E45" s="1035" t="s">
        <v>176</v>
      </c>
      <c r="F45" s="1036" t="s">
        <v>684</v>
      </c>
      <c r="G45" s="668" t="s">
        <v>49</v>
      </c>
      <c r="H45" s="669">
        <v>96</v>
      </c>
      <c r="I45" s="743">
        <v>124.5</v>
      </c>
      <c r="J45" s="669">
        <v>124.5</v>
      </c>
      <c r="K45" s="669">
        <v>124.5</v>
      </c>
      <c r="L45" s="1014" t="s">
        <v>405</v>
      </c>
      <c r="M45" s="1037">
        <v>9.3000000000000007</v>
      </c>
      <c r="N45" s="1037">
        <v>9.3000000000000007</v>
      </c>
      <c r="O45" s="1037">
        <v>9.3000000000000007</v>
      </c>
    </row>
    <row r="46" spans="1:16" ht="21" customHeight="1" x14ac:dyDescent="0.2">
      <c r="A46" s="1011"/>
      <c r="B46" s="1012"/>
      <c r="C46" s="1013"/>
      <c r="D46" s="1014"/>
      <c r="E46" s="1035"/>
      <c r="F46" s="1036"/>
      <c r="G46" s="668" t="s">
        <v>47</v>
      </c>
      <c r="H46" s="669">
        <v>45</v>
      </c>
      <c r="I46" s="743">
        <v>47</v>
      </c>
      <c r="J46" s="669">
        <v>47</v>
      </c>
      <c r="K46" s="669">
        <v>47</v>
      </c>
      <c r="L46" s="1014"/>
      <c r="M46" s="1037"/>
      <c r="N46" s="1037"/>
      <c r="O46" s="1037"/>
    </row>
    <row r="47" spans="1:16" ht="25.5" customHeight="1" x14ac:dyDescent="0.2">
      <c r="A47" s="1011"/>
      <c r="B47" s="1012"/>
      <c r="C47" s="1013"/>
      <c r="D47" s="1014"/>
      <c r="E47" s="1035"/>
      <c r="F47" s="1036"/>
      <c r="G47" s="671" t="s">
        <v>26</v>
      </c>
      <c r="H47" s="671">
        <f>SUM(H45:H46)</f>
        <v>141</v>
      </c>
      <c r="I47" s="671">
        <f>SUM(I45:I46)</f>
        <v>171.5</v>
      </c>
      <c r="J47" s="671">
        <f>SUM(J45:J46)</f>
        <v>171.5</v>
      </c>
      <c r="K47" s="671">
        <f>SUM(K45:K46)</f>
        <v>171.5</v>
      </c>
      <c r="L47" s="1014"/>
      <c r="M47" s="1037"/>
      <c r="N47" s="1037"/>
      <c r="O47" s="1037"/>
    </row>
    <row r="48" spans="1:16" ht="27.75" customHeight="1" x14ac:dyDescent="0.2">
      <c r="A48" s="1019" t="s">
        <v>21</v>
      </c>
      <c r="B48" s="1022" t="s">
        <v>21</v>
      </c>
      <c r="C48" s="1029" t="s">
        <v>55</v>
      </c>
      <c r="D48" s="1031" t="s">
        <v>542</v>
      </c>
      <c r="E48" s="1033" t="s">
        <v>176</v>
      </c>
      <c r="F48" s="1040" t="s">
        <v>38</v>
      </c>
      <c r="G48" s="668" t="s">
        <v>24</v>
      </c>
      <c r="H48" s="669">
        <v>32</v>
      </c>
      <c r="I48" s="680">
        <v>50</v>
      </c>
      <c r="J48" s="669">
        <v>50</v>
      </c>
      <c r="K48" s="669">
        <v>50</v>
      </c>
      <c r="L48" s="1031" t="s">
        <v>543</v>
      </c>
      <c r="M48" s="1042">
        <v>10</v>
      </c>
      <c r="N48" s="1042">
        <v>10</v>
      </c>
      <c r="O48" s="1042">
        <v>10</v>
      </c>
    </row>
    <row r="49" spans="1:19" ht="31.5" customHeight="1" x14ac:dyDescent="0.2">
      <c r="A49" s="1021"/>
      <c r="B49" s="1024"/>
      <c r="C49" s="1030"/>
      <c r="D49" s="1032"/>
      <c r="E49" s="1034"/>
      <c r="F49" s="1041"/>
      <c r="G49" s="671" t="s">
        <v>26</v>
      </c>
      <c r="H49" s="671">
        <f>SUM(H48:H48)</f>
        <v>32</v>
      </c>
      <c r="I49" s="671">
        <f>SUM(I48:I48)</f>
        <v>50</v>
      </c>
      <c r="J49" s="671">
        <f>SUM(J48:J48)</f>
        <v>50</v>
      </c>
      <c r="K49" s="671">
        <f>SUM(K48:K48)</f>
        <v>50</v>
      </c>
      <c r="L49" s="1032"/>
      <c r="M49" s="1043"/>
      <c r="N49" s="1043"/>
      <c r="O49" s="1043"/>
    </row>
    <row r="50" spans="1:19" ht="27.75" customHeight="1" x14ac:dyDescent="0.2">
      <c r="A50" s="1048" t="s">
        <v>21</v>
      </c>
      <c r="B50" s="1050" t="s">
        <v>21</v>
      </c>
      <c r="C50" s="1052" t="s">
        <v>544</v>
      </c>
      <c r="D50" s="1014" t="s">
        <v>545</v>
      </c>
      <c r="E50" s="1026" t="s">
        <v>176</v>
      </c>
      <c r="F50" s="1018" t="s">
        <v>38</v>
      </c>
      <c r="G50" s="668" t="s">
        <v>24</v>
      </c>
      <c r="H50" s="669">
        <v>3.4</v>
      </c>
      <c r="I50" s="680">
        <v>30</v>
      </c>
      <c r="J50" s="669">
        <v>30</v>
      </c>
      <c r="K50" s="669">
        <v>30</v>
      </c>
      <c r="L50" s="1014" t="s">
        <v>546</v>
      </c>
      <c r="M50" s="1037">
        <v>180</v>
      </c>
      <c r="N50" s="1037">
        <v>180</v>
      </c>
      <c r="O50" s="1037">
        <v>180</v>
      </c>
    </row>
    <row r="51" spans="1:19" ht="28.5" customHeight="1" x14ac:dyDescent="0.2">
      <c r="A51" s="1049"/>
      <c r="B51" s="1051"/>
      <c r="C51" s="1052"/>
      <c r="D51" s="1014"/>
      <c r="E51" s="1026"/>
      <c r="F51" s="1018"/>
      <c r="G51" s="671" t="s">
        <v>26</v>
      </c>
      <c r="H51" s="671">
        <f>H50</f>
        <v>3.4</v>
      </c>
      <c r="I51" s="671">
        <f>I50</f>
        <v>30</v>
      </c>
      <c r="J51" s="671">
        <f>J50</f>
        <v>30</v>
      </c>
      <c r="K51" s="671">
        <f>K50</f>
        <v>30</v>
      </c>
      <c r="L51" s="1014"/>
      <c r="M51" s="1037"/>
      <c r="N51" s="1037"/>
      <c r="O51" s="1037"/>
    </row>
    <row r="52" spans="1:19" ht="16.5" customHeight="1" x14ac:dyDescent="0.2">
      <c r="A52" s="559" t="s">
        <v>21</v>
      </c>
      <c r="B52" s="560" t="s">
        <v>27</v>
      </c>
      <c r="C52" s="1039" t="s">
        <v>547</v>
      </c>
      <c r="D52" s="1039"/>
      <c r="E52" s="1039"/>
      <c r="F52" s="1039"/>
      <c r="G52" s="1039"/>
      <c r="H52" s="1039"/>
      <c r="I52" s="1039"/>
      <c r="J52" s="1039"/>
      <c r="K52" s="1039"/>
      <c r="L52" s="1039"/>
      <c r="M52" s="1039"/>
      <c r="N52" s="1039"/>
      <c r="O52" s="1039"/>
    </row>
    <row r="53" spans="1:19" ht="30" customHeight="1" x14ac:dyDescent="0.2">
      <c r="A53" s="1019" t="s">
        <v>21</v>
      </c>
      <c r="B53" s="1022" t="s">
        <v>27</v>
      </c>
      <c r="C53" s="1013" t="s">
        <v>38</v>
      </c>
      <c r="D53" s="1038" t="s">
        <v>789</v>
      </c>
      <c r="E53" s="1026" t="s">
        <v>176</v>
      </c>
      <c r="F53" s="1018" t="s">
        <v>32</v>
      </c>
      <c r="G53" s="683" t="s">
        <v>24</v>
      </c>
      <c r="H53" s="669">
        <v>31.6</v>
      </c>
      <c r="I53" s="680">
        <v>180.1</v>
      </c>
      <c r="J53" s="669"/>
      <c r="K53" s="669"/>
      <c r="L53" s="1044" t="s">
        <v>548</v>
      </c>
      <c r="M53" s="1046" t="s">
        <v>186</v>
      </c>
      <c r="N53" s="1046"/>
      <c r="O53" s="1046"/>
      <c r="P53" s="562"/>
    </row>
    <row r="54" spans="1:19" ht="27" customHeight="1" x14ac:dyDescent="0.2">
      <c r="A54" s="1020"/>
      <c r="B54" s="1023"/>
      <c r="C54" s="1013"/>
      <c r="D54" s="1038"/>
      <c r="E54" s="1026"/>
      <c r="F54" s="1018"/>
      <c r="G54" s="683" t="s">
        <v>25</v>
      </c>
      <c r="H54" s="669">
        <v>96.5</v>
      </c>
      <c r="I54" s="680">
        <v>180.1</v>
      </c>
      <c r="J54" s="688"/>
      <c r="K54" s="669"/>
      <c r="L54" s="1045"/>
      <c r="M54" s="1047"/>
      <c r="N54" s="1047"/>
      <c r="O54" s="1047"/>
    </row>
    <row r="55" spans="1:19" ht="32.25" customHeight="1" x14ac:dyDescent="0.2">
      <c r="A55" s="1021"/>
      <c r="B55" s="1024"/>
      <c r="C55" s="1013"/>
      <c r="D55" s="1038"/>
      <c r="E55" s="1026"/>
      <c r="F55" s="1018"/>
      <c r="G55" s="689" t="s">
        <v>26</v>
      </c>
      <c r="H55" s="671">
        <f>SUM(H53:H54)</f>
        <v>128.1</v>
      </c>
      <c r="I55" s="671">
        <f>SUM(I53:I54)</f>
        <v>360.2</v>
      </c>
      <c r="J55" s="671"/>
      <c r="K55" s="671"/>
      <c r="L55" s="690" t="s">
        <v>549</v>
      </c>
      <c r="M55" s="683" t="s">
        <v>261</v>
      </c>
      <c r="N55" s="683" t="s">
        <v>261</v>
      </c>
      <c r="O55" s="683" t="s">
        <v>261</v>
      </c>
    </row>
    <row r="56" spans="1:19" ht="23.25" customHeight="1" x14ac:dyDescent="0.2">
      <c r="A56" s="1019" t="s">
        <v>21</v>
      </c>
      <c r="B56" s="1022" t="s">
        <v>27</v>
      </c>
      <c r="C56" s="1013" t="s">
        <v>41</v>
      </c>
      <c r="D56" s="1038" t="s">
        <v>550</v>
      </c>
      <c r="E56" s="1026" t="s">
        <v>176</v>
      </c>
      <c r="F56" s="1018" t="s">
        <v>38</v>
      </c>
      <c r="G56" s="683" t="s">
        <v>25</v>
      </c>
      <c r="H56" s="669">
        <v>59.6</v>
      </c>
      <c r="I56" s="680"/>
      <c r="J56" s="669"/>
      <c r="K56" s="669"/>
      <c r="L56" s="1038"/>
      <c r="M56" s="1054"/>
      <c r="N56" s="1054"/>
      <c r="O56" s="1054"/>
    </row>
    <row r="57" spans="1:19" ht="17.25" customHeight="1" x14ac:dyDescent="0.2">
      <c r="A57" s="1020"/>
      <c r="B57" s="1023"/>
      <c r="C57" s="1013"/>
      <c r="D57" s="1038"/>
      <c r="E57" s="1026"/>
      <c r="F57" s="1018"/>
      <c r="G57" s="683" t="s">
        <v>24</v>
      </c>
      <c r="H57" s="669">
        <v>0</v>
      </c>
      <c r="I57" s="680"/>
      <c r="J57" s="688"/>
      <c r="K57" s="688"/>
      <c r="L57" s="1038"/>
      <c r="M57" s="1054"/>
      <c r="N57" s="1054"/>
      <c r="O57" s="1054"/>
    </row>
    <row r="58" spans="1:19" ht="20.25" customHeight="1" x14ac:dyDescent="0.2">
      <c r="A58" s="1021"/>
      <c r="B58" s="1024"/>
      <c r="C58" s="1013"/>
      <c r="D58" s="1038"/>
      <c r="E58" s="1026"/>
      <c r="F58" s="1018"/>
      <c r="G58" s="689" t="s">
        <v>26</v>
      </c>
      <c r="H58" s="671">
        <f>SUM(H56:H57)</f>
        <v>59.6</v>
      </c>
      <c r="I58" s="671"/>
      <c r="J58" s="671"/>
      <c r="K58" s="671"/>
      <c r="L58" s="1038"/>
      <c r="M58" s="1054"/>
      <c r="N58" s="1054"/>
      <c r="O58" s="1054"/>
    </row>
    <row r="59" spans="1:19" ht="29.25" customHeight="1" x14ac:dyDescent="0.2">
      <c r="A59" s="1019" t="s">
        <v>21</v>
      </c>
      <c r="B59" s="1022" t="s">
        <v>27</v>
      </c>
      <c r="C59" s="1013" t="s">
        <v>202</v>
      </c>
      <c r="D59" s="1038" t="s">
        <v>551</v>
      </c>
      <c r="E59" s="1026" t="s">
        <v>176</v>
      </c>
      <c r="F59" s="1018" t="s">
        <v>38</v>
      </c>
      <c r="G59" s="683" t="s">
        <v>25</v>
      </c>
      <c r="H59" s="669">
        <v>63.7</v>
      </c>
      <c r="I59" s="691">
        <v>69.5</v>
      </c>
      <c r="J59" s="669"/>
      <c r="K59" s="692"/>
      <c r="L59" s="1038" t="s">
        <v>552</v>
      </c>
      <c r="M59" s="1053" t="s">
        <v>660</v>
      </c>
      <c r="N59" s="1053"/>
      <c r="O59" s="1053"/>
    </row>
    <row r="60" spans="1:19" ht="28.5" customHeight="1" x14ac:dyDescent="0.2">
      <c r="A60" s="1021"/>
      <c r="B60" s="1024"/>
      <c r="C60" s="1013"/>
      <c r="D60" s="1038"/>
      <c r="E60" s="1026"/>
      <c r="F60" s="1018"/>
      <c r="G60" s="689" t="s">
        <v>26</v>
      </c>
      <c r="H60" s="671">
        <f>H59</f>
        <v>63.7</v>
      </c>
      <c r="I60" s="671">
        <f>I59</f>
        <v>69.5</v>
      </c>
      <c r="J60" s="671"/>
      <c r="K60" s="671"/>
      <c r="L60" s="1038"/>
      <c r="M60" s="1053"/>
      <c r="N60" s="1053"/>
      <c r="O60" s="1053"/>
    </row>
    <row r="61" spans="1:19" ht="30.75" customHeight="1" x14ac:dyDescent="0.2">
      <c r="A61" s="1019" t="s">
        <v>21</v>
      </c>
      <c r="B61" s="1022" t="s">
        <v>27</v>
      </c>
      <c r="C61" s="1013" t="s">
        <v>72</v>
      </c>
      <c r="D61" s="1038" t="s">
        <v>553</v>
      </c>
      <c r="E61" s="1026" t="s">
        <v>176</v>
      </c>
      <c r="F61" s="1018" t="s">
        <v>38</v>
      </c>
      <c r="G61" s="667" t="s">
        <v>25</v>
      </c>
      <c r="H61" s="669">
        <v>28.6</v>
      </c>
      <c r="I61" s="680">
        <v>20.399999999999999</v>
      </c>
      <c r="J61" s="693"/>
      <c r="K61" s="692"/>
      <c r="L61" s="1038" t="s">
        <v>802</v>
      </c>
      <c r="M61" s="1053" t="s">
        <v>554</v>
      </c>
      <c r="N61" s="1054"/>
      <c r="O61" s="1054"/>
    </row>
    <row r="62" spans="1:19" ht="31.5" customHeight="1" x14ac:dyDescent="0.2">
      <c r="A62" s="1021"/>
      <c r="B62" s="1024"/>
      <c r="C62" s="1013"/>
      <c r="D62" s="1038"/>
      <c r="E62" s="1026"/>
      <c r="F62" s="1018"/>
      <c r="G62" s="689" t="s">
        <v>26</v>
      </c>
      <c r="H62" s="671">
        <f>H61</f>
        <v>28.6</v>
      </c>
      <c r="I62" s="671">
        <f>I61</f>
        <v>20.399999999999999</v>
      </c>
      <c r="J62" s="671"/>
      <c r="K62" s="671"/>
      <c r="L62" s="1038"/>
      <c r="M62" s="1053"/>
      <c r="N62" s="1054"/>
      <c r="O62" s="1054"/>
    </row>
    <row r="63" spans="1:19" ht="18.75" customHeight="1" x14ac:dyDescent="0.2">
      <c r="A63" s="1048" t="s">
        <v>21</v>
      </c>
      <c r="B63" s="1050" t="s">
        <v>27</v>
      </c>
      <c r="C63" s="1052" t="s">
        <v>62</v>
      </c>
      <c r="D63" s="1057" t="s">
        <v>790</v>
      </c>
      <c r="E63" s="1026" t="s">
        <v>176</v>
      </c>
      <c r="F63" s="1018" t="s">
        <v>32</v>
      </c>
      <c r="G63" s="667" t="s">
        <v>25</v>
      </c>
      <c r="H63" s="669"/>
      <c r="I63" s="694">
        <v>340</v>
      </c>
      <c r="J63" s="669"/>
      <c r="K63" s="669"/>
      <c r="L63" s="1038" t="s">
        <v>555</v>
      </c>
      <c r="M63" s="1053"/>
      <c r="N63" s="1053" t="s">
        <v>556</v>
      </c>
      <c r="O63" s="1054"/>
      <c r="P63" s="563"/>
      <c r="Q63" s="563"/>
      <c r="R63" s="563"/>
      <c r="S63" s="563"/>
    </row>
    <row r="64" spans="1:19" ht="20.25" customHeight="1" x14ac:dyDescent="0.2">
      <c r="A64" s="1055"/>
      <c r="B64" s="1056"/>
      <c r="C64" s="1052"/>
      <c r="D64" s="1057"/>
      <c r="E64" s="1026"/>
      <c r="F64" s="1018"/>
      <c r="G64" s="667" t="s">
        <v>24</v>
      </c>
      <c r="H64" s="688">
        <v>6.3</v>
      </c>
      <c r="I64" s="694">
        <v>130</v>
      </c>
      <c r="J64" s="669"/>
      <c r="K64" s="669"/>
      <c r="L64" s="1038"/>
      <c r="M64" s="1053"/>
      <c r="N64" s="1053"/>
      <c r="O64" s="1054"/>
    </row>
    <row r="65" spans="1:17" ht="18" customHeight="1" x14ac:dyDescent="0.2">
      <c r="A65" s="1055"/>
      <c r="B65" s="1056"/>
      <c r="C65" s="1052"/>
      <c r="D65" s="1057"/>
      <c r="E65" s="1026"/>
      <c r="F65" s="1018"/>
      <c r="G65" s="667" t="s">
        <v>46</v>
      </c>
      <c r="H65" s="669"/>
      <c r="I65" s="694"/>
      <c r="J65" s="669"/>
      <c r="K65" s="669"/>
      <c r="L65" s="1038" t="s">
        <v>557</v>
      </c>
      <c r="M65" s="1053"/>
      <c r="N65" s="1053" t="s">
        <v>287</v>
      </c>
      <c r="O65" s="1054"/>
    </row>
    <row r="66" spans="1:17" ht="19.5" customHeight="1" x14ac:dyDescent="0.2">
      <c r="A66" s="1049"/>
      <c r="B66" s="1051"/>
      <c r="C66" s="1052"/>
      <c r="D66" s="1057"/>
      <c r="E66" s="1026"/>
      <c r="F66" s="1018"/>
      <c r="G66" s="689" t="s">
        <v>26</v>
      </c>
      <c r="H66" s="671">
        <f>SUM(H63:H65)</f>
        <v>6.3</v>
      </c>
      <c r="I66" s="671">
        <f>SUM(I63:I65)</f>
        <v>470</v>
      </c>
      <c r="J66" s="671"/>
      <c r="K66" s="671"/>
      <c r="L66" s="1038"/>
      <c r="M66" s="1053"/>
      <c r="N66" s="1053"/>
      <c r="O66" s="1054"/>
      <c r="P66" s="564"/>
      <c r="Q66" s="564"/>
    </row>
    <row r="67" spans="1:17" ht="14.25" x14ac:dyDescent="0.2">
      <c r="A67" s="559" t="s">
        <v>21</v>
      </c>
      <c r="B67" s="560" t="s">
        <v>32</v>
      </c>
      <c r="C67" s="1039" t="s">
        <v>558</v>
      </c>
      <c r="D67" s="1039"/>
      <c r="E67" s="1039"/>
      <c r="F67" s="1039"/>
      <c r="G67" s="1039"/>
      <c r="H67" s="1039"/>
      <c r="I67" s="1039"/>
      <c r="J67" s="1039"/>
      <c r="K67" s="1039"/>
      <c r="L67" s="1039"/>
      <c r="M67" s="1039"/>
      <c r="N67" s="1039"/>
      <c r="O67" s="1039"/>
    </row>
    <row r="68" spans="1:17" ht="29.25" customHeight="1" x14ac:dyDescent="0.2">
      <c r="A68" s="1019" t="s">
        <v>21</v>
      </c>
      <c r="B68" s="1022" t="s">
        <v>32</v>
      </c>
      <c r="C68" s="1013" t="s">
        <v>21</v>
      </c>
      <c r="D68" s="1014" t="s">
        <v>820</v>
      </c>
      <c r="E68" s="1062" t="s">
        <v>176</v>
      </c>
      <c r="F68" s="1018" t="s">
        <v>685</v>
      </c>
      <c r="G68" s="668" t="s">
        <v>24</v>
      </c>
      <c r="H68" s="669">
        <v>52.9</v>
      </c>
      <c r="I68" s="680">
        <v>60</v>
      </c>
      <c r="J68" s="669">
        <v>60</v>
      </c>
      <c r="K68" s="669">
        <v>60</v>
      </c>
      <c r="L68" s="679" t="s">
        <v>559</v>
      </c>
      <c r="M68" s="675">
        <v>20</v>
      </c>
      <c r="N68" s="675">
        <v>20</v>
      </c>
      <c r="O68" s="675">
        <v>20</v>
      </c>
    </row>
    <row r="69" spans="1:17" ht="33" customHeight="1" x14ac:dyDescent="0.2">
      <c r="A69" s="1020"/>
      <c r="B69" s="1023"/>
      <c r="C69" s="1013"/>
      <c r="D69" s="1014"/>
      <c r="E69" s="1062"/>
      <c r="F69" s="1018"/>
      <c r="G69" s="668" t="s">
        <v>47</v>
      </c>
      <c r="H69" s="669">
        <v>56.2</v>
      </c>
      <c r="I69" s="680">
        <v>79.599999999999994</v>
      </c>
      <c r="J69" s="669">
        <v>79.599999999999994</v>
      </c>
      <c r="K69" s="669">
        <v>79.599999999999994</v>
      </c>
      <c r="L69" s="679" t="s">
        <v>560</v>
      </c>
      <c r="M69" s="675">
        <v>11</v>
      </c>
      <c r="N69" s="675">
        <v>11</v>
      </c>
      <c r="O69" s="675">
        <v>11</v>
      </c>
    </row>
    <row r="70" spans="1:17" ht="33.75" customHeight="1" x14ac:dyDescent="0.2">
      <c r="A70" s="1021"/>
      <c r="B70" s="1024"/>
      <c r="C70" s="1013"/>
      <c r="D70" s="1014"/>
      <c r="E70" s="1062"/>
      <c r="F70" s="1018"/>
      <c r="G70" s="673" t="s">
        <v>26</v>
      </c>
      <c r="H70" s="671">
        <f>SUM(H68:H69)</f>
        <v>109.1</v>
      </c>
      <c r="I70" s="671">
        <f>SUM(I68:I69)</f>
        <v>139.6</v>
      </c>
      <c r="J70" s="671">
        <f>SUM(J68:J69)</f>
        <v>139.6</v>
      </c>
      <c r="K70" s="671">
        <f>SUM(K68:K69)</f>
        <v>139.6</v>
      </c>
      <c r="L70" s="679" t="s">
        <v>561</v>
      </c>
      <c r="M70" s="675">
        <v>3</v>
      </c>
      <c r="N70" s="675">
        <v>3</v>
      </c>
      <c r="O70" s="675">
        <v>3</v>
      </c>
    </row>
    <row r="71" spans="1:17" ht="31.5" customHeight="1" x14ac:dyDescent="0.2">
      <c r="A71" s="1019" t="s">
        <v>21</v>
      </c>
      <c r="B71" s="1022" t="s">
        <v>32</v>
      </c>
      <c r="C71" s="1013" t="s">
        <v>32</v>
      </c>
      <c r="D71" s="1027" t="s">
        <v>562</v>
      </c>
      <c r="E71" s="1062" t="s">
        <v>176</v>
      </c>
      <c r="F71" s="1018" t="s">
        <v>38</v>
      </c>
      <c r="G71" s="668" t="s">
        <v>24</v>
      </c>
      <c r="H71" s="669">
        <v>68.599999999999994</v>
      </c>
      <c r="I71" s="680">
        <v>88</v>
      </c>
      <c r="J71" s="669">
        <v>90</v>
      </c>
      <c r="K71" s="669">
        <v>90</v>
      </c>
      <c r="L71" s="679" t="s">
        <v>563</v>
      </c>
      <c r="M71" s="675">
        <v>4</v>
      </c>
      <c r="N71" s="675">
        <v>4</v>
      </c>
      <c r="O71" s="675">
        <v>4</v>
      </c>
    </row>
    <row r="72" spans="1:17" ht="27" customHeight="1" x14ac:dyDescent="0.2">
      <c r="A72" s="1021"/>
      <c r="B72" s="1024"/>
      <c r="C72" s="1013"/>
      <c r="D72" s="1063"/>
      <c r="E72" s="1062"/>
      <c r="F72" s="1018"/>
      <c r="G72" s="673" t="s">
        <v>26</v>
      </c>
      <c r="H72" s="671">
        <f>H71</f>
        <v>68.599999999999994</v>
      </c>
      <c r="I72" s="671">
        <f>I71</f>
        <v>88</v>
      </c>
      <c r="J72" s="671">
        <f>J71</f>
        <v>90</v>
      </c>
      <c r="K72" s="671">
        <f>K71</f>
        <v>90</v>
      </c>
      <c r="L72" s="679" t="s">
        <v>564</v>
      </c>
      <c r="M72" s="675">
        <v>65</v>
      </c>
      <c r="N72" s="675">
        <v>65</v>
      </c>
      <c r="O72" s="675">
        <v>65</v>
      </c>
    </row>
    <row r="73" spans="1:17" ht="30.75" customHeight="1" x14ac:dyDescent="0.2">
      <c r="A73" s="1019" t="s">
        <v>21</v>
      </c>
      <c r="B73" s="1022" t="s">
        <v>32</v>
      </c>
      <c r="C73" s="1029" t="s">
        <v>41</v>
      </c>
      <c r="D73" s="679" t="s">
        <v>565</v>
      </c>
      <c r="E73" s="1065" t="s">
        <v>176</v>
      </c>
      <c r="F73" s="1040" t="s">
        <v>38</v>
      </c>
      <c r="G73" s="673" t="s">
        <v>26</v>
      </c>
      <c r="H73" s="671">
        <f>SUM(H74,H75,H76,H78,H79)</f>
        <v>595.40000000000009</v>
      </c>
      <c r="I73" s="671">
        <f t="shared" ref="I73:K73" si="1">SUM(I74,I75,I76,I78,I79)</f>
        <v>770.1</v>
      </c>
      <c r="J73" s="671">
        <f t="shared" si="1"/>
        <v>770.1</v>
      </c>
      <c r="K73" s="671">
        <f t="shared" si="1"/>
        <v>770.1</v>
      </c>
      <c r="L73" s="1141" t="s">
        <v>566</v>
      </c>
      <c r="M73" s="1142"/>
      <c r="N73" s="1142"/>
      <c r="O73" s="1143"/>
    </row>
    <row r="74" spans="1:17" ht="24" customHeight="1" x14ac:dyDescent="0.2">
      <c r="A74" s="1020"/>
      <c r="B74" s="1023"/>
      <c r="C74" s="1064"/>
      <c r="D74" s="674" t="s">
        <v>567</v>
      </c>
      <c r="E74" s="1066"/>
      <c r="F74" s="1068"/>
      <c r="G74" s="668" t="s">
        <v>24</v>
      </c>
      <c r="H74" s="669">
        <v>81.400000000000006</v>
      </c>
      <c r="I74" s="680">
        <v>101.2</v>
      </c>
      <c r="J74" s="669">
        <v>101.2</v>
      </c>
      <c r="K74" s="669">
        <v>101.2</v>
      </c>
      <c r="L74" s="674" t="s">
        <v>568</v>
      </c>
      <c r="M74" s="675">
        <v>90</v>
      </c>
      <c r="N74" s="675">
        <v>90</v>
      </c>
      <c r="O74" s="675">
        <v>90</v>
      </c>
    </row>
    <row r="75" spans="1:17" ht="22.5" customHeight="1" x14ac:dyDescent="0.2">
      <c r="A75" s="1020"/>
      <c r="B75" s="1023"/>
      <c r="C75" s="1064"/>
      <c r="D75" s="679" t="s">
        <v>569</v>
      </c>
      <c r="E75" s="1066"/>
      <c r="F75" s="1068"/>
      <c r="G75" s="668" t="s">
        <v>24</v>
      </c>
      <c r="H75" s="669">
        <v>405.8</v>
      </c>
      <c r="I75" s="680">
        <v>529.9</v>
      </c>
      <c r="J75" s="669">
        <v>529.9</v>
      </c>
      <c r="K75" s="669">
        <v>529.9</v>
      </c>
      <c r="L75" s="674" t="s">
        <v>570</v>
      </c>
      <c r="M75" s="675">
        <v>235</v>
      </c>
      <c r="N75" s="675">
        <v>235</v>
      </c>
      <c r="O75" s="675">
        <v>235</v>
      </c>
    </row>
    <row r="76" spans="1:17" ht="16.5" customHeight="1" x14ac:dyDescent="0.2">
      <c r="A76" s="1020"/>
      <c r="B76" s="1023"/>
      <c r="C76" s="1064"/>
      <c r="D76" s="1014" t="s">
        <v>571</v>
      </c>
      <c r="E76" s="1066"/>
      <c r="F76" s="1068"/>
      <c r="G76" s="1037" t="s">
        <v>24</v>
      </c>
      <c r="H76" s="1058">
        <v>108.2</v>
      </c>
      <c r="I76" s="1060">
        <v>131</v>
      </c>
      <c r="J76" s="1061">
        <v>131</v>
      </c>
      <c r="K76" s="1061">
        <v>131</v>
      </c>
      <c r="L76" s="674" t="s">
        <v>572</v>
      </c>
      <c r="M76" s="675">
        <v>30</v>
      </c>
      <c r="N76" s="675">
        <v>30</v>
      </c>
      <c r="O76" s="675">
        <v>30</v>
      </c>
    </row>
    <row r="77" spans="1:17" ht="18" customHeight="1" x14ac:dyDescent="0.2">
      <c r="A77" s="1020"/>
      <c r="B77" s="1023"/>
      <c r="C77" s="1064"/>
      <c r="D77" s="1014"/>
      <c r="E77" s="1066"/>
      <c r="F77" s="1068"/>
      <c r="G77" s="1037"/>
      <c r="H77" s="1059"/>
      <c r="I77" s="1060"/>
      <c r="J77" s="1061"/>
      <c r="K77" s="1061"/>
      <c r="L77" s="674" t="s">
        <v>573</v>
      </c>
      <c r="M77" s="675">
        <v>5</v>
      </c>
      <c r="N77" s="675">
        <v>5</v>
      </c>
      <c r="O77" s="675">
        <v>5</v>
      </c>
    </row>
    <row r="78" spans="1:17" ht="18" customHeight="1" x14ac:dyDescent="0.2">
      <c r="A78" s="1020"/>
      <c r="B78" s="1023"/>
      <c r="C78" s="1064"/>
      <c r="D78" s="674" t="s">
        <v>693</v>
      </c>
      <c r="E78" s="1066"/>
      <c r="F78" s="1068"/>
      <c r="G78" s="668" t="s">
        <v>24</v>
      </c>
      <c r="H78" s="697"/>
      <c r="I78" s="680">
        <v>6</v>
      </c>
      <c r="J78" s="669">
        <v>6</v>
      </c>
      <c r="K78" s="669">
        <v>6</v>
      </c>
      <c r="L78" s="674" t="s">
        <v>695</v>
      </c>
      <c r="M78" s="675">
        <v>2</v>
      </c>
      <c r="N78" s="675">
        <v>2</v>
      </c>
      <c r="O78" s="675">
        <v>2</v>
      </c>
    </row>
    <row r="79" spans="1:17" ht="18" customHeight="1" x14ac:dyDescent="0.2">
      <c r="A79" s="1021"/>
      <c r="B79" s="1024"/>
      <c r="C79" s="1030"/>
      <c r="D79" s="674" t="s">
        <v>694</v>
      </c>
      <c r="E79" s="1067"/>
      <c r="F79" s="1041"/>
      <c r="G79" s="668" t="s">
        <v>24</v>
      </c>
      <c r="H79" s="697"/>
      <c r="I79" s="680">
        <v>2</v>
      </c>
      <c r="J79" s="669">
        <v>2</v>
      </c>
      <c r="K79" s="669">
        <v>2</v>
      </c>
      <c r="L79" s="674" t="s">
        <v>696</v>
      </c>
      <c r="M79" s="675">
        <v>5</v>
      </c>
      <c r="N79" s="675">
        <v>5</v>
      </c>
      <c r="O79" s="675">
        <v>5</v>
      </c>
    </row>
    <row r="80" spans="1:17" ht="26.25" customHeight="1" x14ac:dyDescent="0.2">
      <c r="A80" s="1019" t="s">
        <v>21</v>
      </c>
      <c r="B80" s="1022" t="s">
        <v>32</v>
      </c>
      <c r="C80" s="1013" t="s">
        <v>62</v>
      </c>
      <c r="D80" s="1027" t="s">
        <v>574</v>
      </c>
      <c r="E80" s="1062" t="s">
        <v>575</v>
      </c>
      <c r="F80" s="1018" t="s">
        <v>38</v>
      </c>
      <c r="G80" s="668" t="s">
        <v>24</v>
      </c>
      <c r="H80" s="669">
        <v>169.6</v>
      </c>
      <c r="I80" s="680">
        <v>193.6</v>
      </c>
      <c r="J80" s="669">
        <v>193.6</v>
      </c>
      <c r="K80" s="669">
        <v>193.6</v>
      </c>
      <c r="L80" s="1014" t="s">
        <v>576</v>
      </c>
      <c r="M80" s="1006">
        <v>40</v>
      </c>
      <c r="N80" s="1006">
        <v>40</v>
      </c>
      <c r="O80" s="1006">
        <v>40</v>
      </c>
    </row>
    <row r="81" spans="1:16" ht="24.75" customHeight="1" x14ac:dyDescent="0.2">
      <c r="A81" s="1020"/>
      <c r="B81" s="1023"/>
      <c r="C81" s="1013"/>
      <c r="D81" s="1027"/>
      <c r="E81" s="1062"/>
      <c r="F81" s="1018"/>
      <c r="G81" s="668" t="s">
        <v>47</v>
      </c>
      <c r="H81" s="669">
        <v>10.199999999999999</v>
      </c>
      <c r="I81" s="680"/>
      <c r="J81" s="669"/>
      <c r="K81" s="669"/>
      <c r="L81" s="1014"/>
      <c r="M81" s="1006"/>
      <c r="N81" s="1006"/>
      <c r="O81" s="1006"/>
    </row>
    <row r="82" spans="1:16" ht="27" customHeight="1" x14ac:dyDescent="0.2">
      <c r="A82" s="1021"/>
      <c r="B82" s="1024"/>
      <c r="C82" s="1013"/>
      <c r="D82" s="1027"/>
      <c r="E82" s="1062"/>
      <c r="F82" s="1018"/>
      <c r="G82" s="673" t="s">
        <v>26</v>
      </c>
      <c r="H82" s="671">
        <f>SUM(H80:H81)</f>
        <v>179.79999999999998</v>
      </c>
      <c r="I82" s="671">
        <f>I80</f>
        <v>193.6</v>
      </c>
      <c r="J82" s="671">
        <f>J80</f>
        <v>193.6</v>
      </c>
      <c r="K82" s="671">
        <f>K80</f>
        <v>193.6</v>
      </c>
      <c r="L82" s="1014"/>
      <c r="M82" s="1006"/>
      <c r="N82" s="1006"/>
      <c r="O82" s="1006"/>
    </row>
    <row r="83" spans="1:16" ht="20.25" customHeight="1" x14ac:dyDescent="0.2">
      <c r="A83" s="1019" t="s">
        <v>21</v>
      </c>
      <c r="B83" s="1022" t="s">
        <v>32</v>
      </c>
      <c r="C83" s="1013" t="s">
        <v>244</v>
      </c>
      <c r="D83" s="1014" t="s">
        <v>807</v>
      </c>
      <c r="E83" s="1062" t="s">
        <v>577</v>
      </c>
      <c r="F83" s="1018" t="s">
        <v>38</v>
      </c>
      <c r="G83" s="668" t="s">
        <v>24</v>
      </c>
      <c r="H83" s="698">
        <v>719.3</v>
      </c>
      <c r="I83" s="699">
        <v>768.4</v>
      </c>
      <c r="J83" s="698">
        <v>768.4</v>
      </c>
      <c r="K83" s="698">
        <v>768.4</v>
      </c>
      <c r="L83" s="679" t="s">
        <v>661</v>
      </c>
      <c r="M83" s="668">
        <v>14</v>
      </c>
      <c r="N83" s="668">
        <v>22</v>
      </c>
      <c r="O83" s="668">
        <v>22</v>
      </c>
      <c r="P83" s="562"/>
    </row>
    <row r="84" spans="1:16" ht="30.75" customHeight="1" x14ac:dyDescent="0.2">
      <c r="A84" s="1020"/>
      <c r="B84" s="1023"/>
      <c r="C84" s="1013"/>
      <c r="D84" s="1014"/>
      <c r="E84" s="1062"/>
      <c r="F84" s="1018"/>
      <c r="G84" s="668" t="s">
        <v>23</v>
      </c>
      <c r="H84" s="698">
        <v>0.5</v>
      </c>
      <c r="I84" s="699">
        <v>2.8</v>
      </c>
      <c r="J84" s="698">
        <v>2.8</v>
      </c>
      <c r="K84" s="698">
        <v>2.8</v>
      </c>
      <c r="L84" s="679" t="s">
        <v>662</v>
      </c>
      <c r="M84" s="668">
        <v>140</v>
      </c>
      <c r="N84" s="668">
        <v>140</v>
      </c>
      <c r="O84" s="668">
        <v>140</v>
      </c>
    </row>
    <row r="85" spans="1:16" ht="30.75" customHeight="1" x14ac:dyDescent="0.2">
      <c r="A85" s="1020"/>
      <c r="B85" s="1023"/>
      <c r="C85" s="1013"/>
      <c r="D85" s="1014"/>
      <c r="E85" s="1062"/>
      <c r="F85" s="1018"/>
      <c r="G85" s="668" t="s">
        <v>47</v>
      </c>
      <c r="H85" s="698">
        <v>274.39999999999998</v>
      </c>
      <c r="I85" s="699">
        <v>376</v>
      </c>
      <c r="J85" s="698">
        <v>376</v>
      </c>
      <c r="K85" s="698">
        <v>376</v>
      </c>
      <c r="L85" s="679" t="s">
        <v>663</v>
      </c>
      <c r="M85" s="668">
        <v>17.5</v>
      </c>
      <c r="N85" s="668">
        <v>17.5</v>
      </c>
      <c r="O85" s="668">
        <v>17.5</v>
      </c>
    </row>
    <row r="86" spans="1:16" ht="30.75" customHeight="1" x14ac:dyDescent="0.2">
      <c r="A86" s="1020"/>
      <c r="B86" s="1023"/>
      <c r="C86" s="1013"/>
      <c r="D86" s="1014"/>
      <c r="E86" s="1062"/>
      <c r="F86" s="1018"/>
      <c r="G86" s="742" t="s">
        <v>47</v>
      </c>
      <c r="H86" s="698">
        <v>17.5</v>
      </c>
      <c r="I86" s="699">
        <v>2.1</v>
      </c>
      <c r="J86" s="698"/>
      <c r="K86" s="698"/>
      <c r="L86" s="741" t="s">
        <v>776</v>
      </c>
      <c r="M86" s="742">
        <v>1</v>
      </c>
      <c r="N86" s="742"/>
      <c r="O86" s="742"/>
    </row>
    <row r="87" spans="1:16" ht="30" customHeight="1" x14ac:dyDescent="0.2">
      <c r="A87" s="1020"/>
      <c r="B87" s="1023"/>
      <c r="C87" s="1013"/>
      <c r="D87" s="1014"/>
      <c r="E87" s="1062"/>
      <c r="F87" s="1018"/>
      <c r="G87" s="685" t="s">
        <v>47</v>
      </c>
      <c r="H87" s="698">
        <v>13.7</v>
      </c>
      <c r="I87" s="699">
        <v>119.1</v>
      </c>
      <c r="J87" s="698">
        <v>119.1</v>
      </c>
      <c r="K87" s="698">
        <v>119.1</v>
      </c>
      <c r="L87" s="674" t="s">
        <v>578</v>
      </c>
      <c r="M87" s="668">
        <v>30</v>
      </c>
      <c r="N87" s="668">
        <v>40</v>
      </c>
      <c r="O87" s="668">
        <v>50</v>
      </c>
    </row>
    <row r="88" spans="1:16" ht="30" customHeight="1" x14ac:dyDescent="0.2">
      <c r="A88" s="1021"/>
      <c r="B88" s="1024"/>
      <c r="C88" s="1013"/>
      <c r="D88" s="1014"/>
      <c r="E88" s="1062"/>
      <c r="F88" s="1018"/>
      <c r="G88" s="673" t="s">
        <v>26</v>
      </c>
      <c r="H88" s="671">
        <f>SUM(H83:H87)</f>
        <v>1025.3999999999999</v>
      </c>
      <c r="I88" s="671">
        <f>SUM(I83:I87)</f>
        <v>1268.3999999999996</v>
      </c>
      <c r="J88" s="671">
        <f>SUM(J83:J87)</f>
        <v>1266.2999999999997</v>
      </c>
      <c r="K88" s="671">
        <f>SUM(K83:K87)</f>
        <v>1266.2999999999997</v>
      </c>
      <c r="L88" s="679" t="s">
        <v>697</v>
      </c>
      <c r="M88" s="668">
        <v>70</v>
      </c>
      <c r="N88" s="668">
        <v>70</v>
      </c>
      <c r="O88" s="668">
        <v>70</v>
      </c>
    </row>
    <row r="89" spans="1:16" ht="24.75" customHeight="1" x14ac:dyDescent="0.2">
      <c r="A89" s="1019" t="s">
        <v>21</v>
      </c>
      <c r="B89" s="1022" t="s">
        <v>32</v>
      </c>
      <c r="C89" s="1013" t="s">
        <v>270</v>
      </c>
      <c r="D89" s="1027" t="s">
        <v>579</v>
      </c>
      <c r="E89" s="1062" t="s">
        <v>176</v>
      </c>
      <c r="F89" s="1018" t="s">
        <v>38</v>
      </c>
      <c r="G89" s="668" t="s">
        <v>24</v>
      </c>
      <c r="H89" s="669">
        <v>130.80000000000001</v>
      </c>
      <c r="I89" s="680">
        <v>136.4</v>
      </c>
      <c r="J89" s="669">
        <v>136.4</v>
      </c>
      <c r="K89" s="669">
        <v>136.4</v>
      </c>
      <c r="L89" s="1014" t="s">
        <v>580</v>
      </c>
      <c r="M89" s="1053" t="s">
        <v>664</v>
      </c>
      <c r="N89" s="1053" t="s">
        <v>664</v>
      </c>
      <c r="O89" s="1053" t="s">
        <v>664</v>
      </c>
    </row>
    <row r="90" spans="1:16" ht="33" customHeight="1" x14ac:dyDescent="0.2">
      <c r="A90" s="1021"/>
      <c r="B90" s="1024"/>
      <c r="C90" s="1013"/>
      <c r="D90" s="1027"/>
      <c r="E90" s="1062"/>
      <c r="F90" s="1018"/>
      <c r="G90" s="673" t="s">
        <v>26</v>
      </c>
      <c r="H90" s="671">
        <f>H89</f>
        <v>130.80000000000001</v>
      </c>
      <c r="I90" s="671">
        <f>I89</f>
        <v>136.4</v>
      </c>
      <c r="J90" s="671">
        <f>J89</f>
        <v>136.4</v>
      </c>
      <c r="K90" s="671">
        <f>K89</f>
        <v>136.4</v>
      </c>
      <c r="L90" s="1014"/>
      <c r="M90" s="1053"/>
      <c r="N90" s="1053"/>
      <c r="O90" s="1053"/>
    </row>
    <row r="91" spans="1:16" ht="21.75" customHeight="1" x14ac:dyDescent="0.2">
      <c r="A91" s="1019" t="s">
        <v>21</v>
      </c>
      <c r="B91" s="1022" t="s">
        <v>32</v>
      </c>
      <c r="C91" s="1013" t="s">
        <v>261</v>
      </c>
      <c r="D91" s="1014" t="s">
        <v>581</v>
      </c>
      <c r="E91" s="1062" t="s">
        <v>176</v>
      </c>
      <c r="F91" s="1018" t="s">
        <v>38</v>
      </c>
      <c r="G91" s="668" t="s">
        <v>24</v>
      </c>
      <c r="H91" s="669">
        <v>3.3</v>
      </c>
      <c r="I91" s="680"/>
      <c r="J91" s="669"/>
      <c r="K91" s="669"/>
      <c r="L91" s="1014"/>
      <c r="M91" s="1054"/>
      <c r="N91" s="1054"/>
      <c r="O91" s="1054"/>
    </row>
    <row r="92" spans="1:16" ht="36.75" customHeight="1" x14ac:dyDescent="0.2">
      <c r="A92" s="1021"/>
      <c r="B92" s="1024"/>
      <c r="C92" s="1013"/>
      <c r="D92" s="1014"/>
      <c r="E92" s="1062"/>
      <c r="F92" s="1018"/>
      <c r="G92" s="673" t="s">
        <v>26</v>
      </c>
      <c r="H92" s="671">
        <f>H91</f>
        <v>3.3</v>
      </c>
      <c r="I92" s="671"/>
      <c r="J92" s="671"/>
      <c r="K92" s="671"/>
      <c r="L92" s="1014"/>
      <c r="M92" s="1054"/>
      <c r="N92" s="1054"/>
      <c r="O92" s="1054"/>
    </row>
    <row r="93" spans="1:16" ht="21" customHeight="1" x14ac:dyDescent="0.2">
      <c r="A93" s="1019" t="s">
        <v>21</v>
      </c>
      <c r="B93" s="1022" t="s">
        <v>32</v>
      </c>
      <c r="C93" s="1013" t="s">
        <v>264</v>
      </c>
      <c r="D93" s="1027" t="s">
        <v>821</v>
      </c>
      <c r="E93" s="1062" t="s">
        <v>176</v>
      </c>
      <c r="F93" s="1018" t="s">
        <v>38</v>
      </c>
      <c r="G93" s="668" t="s">
        <v>47</v>
      </c>
      <c r="H93" s="700">
        <v>35.1</v>
      </c>
      <c r="I93" s="680">
        <v>34.4</v>
      </c>
      <c r="J93" s="669">
        <v>34.4</v>
      </c>
      <c r="K93" s="669">
        <v>34.4</v>
      </c>
      <c r="L93" s="1014" t="s">
        <v>582</v>
      </c>
      <c r="M93" s="1053" t="s">
        <v>274</v>
      </c>
      <c r="N93" s="1053" t="s">
        <v>274</v>
      </c>
      <c r="O93" s="1053" t="s">
        <v>274</v>
      </c>
    </row>
    <row r="94" spans="1:16" ht="19.5" customHeight="1" x14ac:dyDescent="0.2">
      <c r="A94" s="1020"/>
      <c r="B94" s="1023"/>
      <c r="C94" s="1013"/>
      <c r="D94" s="1027"/>
      <c r="E94" s="1062"/>
      <c r="F94" s="1018"/>
      <c r="G94" s="668" t="s">
        <v>24</v>
      </c>
      <c r="H94" s="700">
        <v>7.1</v>
      </c>
      <c r="I94" s="680">
        <v>7</v>
      </c>
      <c r="J94" s="669">
        <v>7</v>
      </c>
      <c r="K94" s="669">
        <v>7</v>
      </c>
      <c r="L94" s="1089"/>
      <c r="M94" s="1053"/>
      <c r="N94" s="1053"/>
      <c r="O94" s="1053"/>
    </row>
    <row r="95" spans="1:16" ht="21" customHeight="1" x14ac:dyDescent="0.2">
      <c r="A95" s="1021"/>
      <c r="B95" s="1024"/>
      <c r="C95" s="1013"/>
      <c r="D95" s="1027"/>
      <c r="E95" s="1062"/>
      <c r="F95" s="1018"/>
      <c r="G95" s="673" t="s">
        <v>26</v>
      </c>
      <c r="H95" s="671">
        <f>SUM(H93:H94)</f>
        <v>42.2</v>
      </c>
      <c r="I95" s="671">
        <f>SUM(I93:I94)</f>
        <v>41.4</v>
      </c>
      <c r="J95" s="671">
        <f>SUM(J93:J94)</f>
        <v>41.4</v>
      </c>
      <c r="K95" s="671">
        <f>SUM(K93:K94)</f>
        <v>41.4</v>
      </c>
      <c r="L95" s="1089"/>
      <c r="M95" s="1053"/>
      <c r="N95" s="1053"/>
      <c r="O95" s="1053"/>
    </row>
    <row r="96" spans="1:16" ht="34.5" customHeight="1" x14ac:dyDescent="0.2">
      <c r="A96" s="1019" t="s">
        <v>21</v>
      </c>
      <c r="B96" s="1022" t="s">
        <v>32</v>
      </c>
      <c r="C96" s="1029" t="s">
        <v>267</v>
      </c>
      <c r="D96" s="679" t="s">
        <v>665</v>
      </c>
      <c r="E96" s="1144" t="s">
        <v>176</v>
      </c>
      <c r="F96" s="1080" t="s">
        <v>38</v>
      </c>
      <c r="G96" s="673" t="s">
        <v>26</v>
      </c>
      <c r="H96" s="671">
        <f>SUM(H97,H98,H99)</f>
        <v>230.89999999999998</v>
      </c>
      <c r="I96" s="671">
        <f>SUM(I97,I98,I99)</f>
        <v>255.8</v>
      </c>
      <c r="J96" s="671">
        <f t="shared" ref="J96:K96" si="2">SUM(J97,J98,J99)</f>
        <v>237</v>
      </c>
      <c r="K96" s="671">
        <f t="shared" si="2"/>
        <v>237</v>
      </c>
      <c r="L96" s="1141" t="s">
        <v>583</v>
      </c>
      <c r="M96" s="1142"/>
      <c r="N96" s="1142"/>
      <c r="O96" s="1143"/>
    </row>
    <row r="97" spans="1:16" ht="34.5" customHeight="1" x14ac:dyDescent="0.2">
      <c r="A97" s="1020"/>
      <c r="B97" s="1023"/>
      <c r="C97" s="1064"/>
      <c r="D97" s="679" t="s">
        <v>584</v>
      </c>
      <c r="E97" s="1145"/>
      <c r="F97" s="1147"/>
      <c r="G97" s="668" t="s">
        <v>24</v>
      </c>
      <c r="H97" s="669">
        <v>84.2</v>
      </c>
      <c r="I97" s="680">
        <v>112</v>
      </c>
      <c r="J97" s="669">
        <v>112</v>
      </c>
      <c r="K97" s="669">
        <v>112</v>
      </c>
      <c r="L97" s="679" t="s">
        <v>585</v>
      </c>
      <c r="M97" s="675">
        <v>15</v>
      </c>
      <c r="N97" s="675">
        <v>15</v>
      </c>
      <c r="O97" s="675">
        <v>15</v>
      </c>
    </row>
    <row r="98" spans="1:16" ht="46.5" customHeight="1" x14ac:dyDescent="0.2">
      <c r="A98" s="1020"/>
      <c r="B98" s="1023"/>
      <c r="C98" s="1064"/>
      <c r="D98" s="679" t="s">
        <v>586</v>
      </c>
      <c r="E98" s="1145"/>
      <c r="F98" s="1147"/>
      <c r="G98" s="668" t="s">
        <v>24</v>
      </c>
      <c r="H98" s="669">
        <v>108</v>
      </c>
      <c r="I98" s="680">
        <v>125</v>
      </c>
      <c r="J98" s="669">
        <v>125</v>
      </c>
      <c r="K98" s="669">
        <v>125</v>
      </c>
      <c r="L98" s="679" t="s">
        <v>587</v>
      </c>
      <c r="M98" s="675">
        <v>20</v>
      </c>
      <c r="N98" s="675">
        <v>20</v>
      </c>
      <c r="O98" s="675">
        <v>20</v>
      </c>
    </row>
    <row r="99" spans="1:16" ht="31.5" customHeight="1" x14ac:dyDescent="0.2">
      <c r="A99" s="1021"/>
      <c r="B99" s="1024"/>
      <c r="C99" s="1030"/>
      <c r="D99" s="679" t="s">
        <v>588</v>
      </c>
      <c r="E99" s="1146"/>
      <c r="F99" s="1081"/>
      <c r="G99" s="701" t="s">
        <v>24</v>
      </c>
      <c r="H99" s="700">
        <v>38.700000000000003</v>
      </c>
      <c r="I99" s="680">
        <v>18.8</v>
      </c>
      <c r="J99" s="700"/>
      <c r="K99" s="700"/>
      <c r="L99" s="679" t="s">
        <v>589</v>
      </c>
      <c r="M99" s="675">
        <v>2</v>
      </c>
      <c r="N99" s="675"/>
      <c r="O99" s="675"/>
    </row>
    <row r="100" spans="1:16" ht="21.75" customHeight="1" x14ac:dyDescent="0.2">
      <c r="A100" s="1011" t="s">
        <v>21</v>
      </c>
      <c r="B100" s="1012" t="s">
        <v>32</v>
      </c>
      <c r="C100" s="1013" t="s">
        <v>465</v>
      </c>
      <c r="D100" s="1014" t="s">
        <v>590</v>
      </c>
      <c r="E100" s="1073" t="s">
        <v>461</v>
      </c>
      <c r="F100" s="1036" t="s">
        <v>38</v>
      </c>
      <c r="G100" s="668" t="s">
        <v>24</v>
      </c>
      <c r="H100" s="669">
        <v>51.6</v>
      </c>
      <c r="I100" s="680">
        <v>56.3</v>
      </c>
      <c r="J100" s="669">
        <v>56.3</v>
      </c>
      <c r="K100" s="669">
        <v>56.3</v>
      </c>
      <c r="L100" s="1014" t="s">
        <v>591</v>
      </c>
      <c r="M100" s="1006">
        <v>25</v>
      </c>
      <c r="N100" s="1006">
        <v>25</v>
      </c>
      <c r="O100" s="1006">
        <v>25</v>
      </c>
    </row>
    <row r="101" spans="1:16" ht="23.25" customHeight="1" x14ac:dyDescent="0.2">
      <c r="A101" s="1011"/>
      <c r="B101" s="1012"/>
      <c r="C101" s="1013"/>
      <c r="D101" s="1014"/>
      <c r="E101" s="1073"/>
      <c r="F101" s="1036"/>
      <c r="G101" s="668" t="s">
        <v>23</v>
      </c>
      <c r="H101" s="669">
        <v>9.3000000000000007</v>
      </c>
      <c r="I101" s="680">
        <v>10.8</v>
      </c>
      <c r="J101" s="669">
        <v>10.8</v>
      </c>
      <c r="K101" s="669">
        <v>10.8</v>
      </c>
      <c r="L101" s="1014"/>
      <c r="M101" s="1006"/>
      <c r="N101" s="1006"/>
      <c r="O101" s="1006"/>
    </row>
    <row r="102" spans="1:16" ht="19.5" customHeight="1" x14ac:dyDescent="0.2">
      <c r="A102" s="1011"/>
      <c r="B102" s="1012"/>
      <c r="C102" s="1013"/>
      <c r="D102" s="1014"/>
      <c r="E102" s="1073"/>
      <c r="F102" s="1036"/>
      <c r="G102" s="668" t="s">
        <v>47</v>
      </c>
      <c r="H102" s="669">
        <v>4</v>
      </c>
      <c r="I102" s="680"/>
      <c r="J102" s="669"/>
      <c r="K102" s="669"/>
      <c r="L102" s="1014"/>
      <c r="M102" s="1006"/>
      <c r="N102" s="1006"/>
      <c r="O102" s="1006"/>
    </row>
    <row r="103" spans="1:16" ht="24" customHeight="1" x14ac:dyDescent="0.2">
      <c r="A103" s="1011"/>
      <c r="B103" s="1012"/>
      <c r="C103" s="1013"/>
      <c r="D103" s="1014"/>
      <c r="E103" s="1073"/>
      <c r="F103" s="1036"/>
      <c r="G103" s="673" t="s">
        <v>26</v>
      </c>
      <c r="H103" s="671">
        <f>SUM(H100:H102)</f>
        <v>64.900000000000006</v>
      </c>
      <c r="I103" s="671">
        <f>SUM(I100:I102)</f>
        <v>67.099999999999994</v>
      </c>
      <c r="J103" s="671">
        <f>SUM(J100:J102)</f>
        <v>67.099999999999994</v>
      </c>
      <c r="K103" s="671">
        <f>SUM(K100:K102)</f>
        <v>67.099999999999994</v>
      </c>
      <c r="L103" s="1014"/>
      <c r="M103" s="1006"/>
      <c r="N103" s="1006"/>
      <c r="O103" s="1006"/>
    </row>
    <row r="104" spans="1:16" ht="27.75" customHeight="1" x14ac:dyDescent="0.2">
      <c r="A104" s="1019" t="s">
        <v>21</v>
      </c>
      <c r="B104" s="1022" t="s">
        <v>32</v>
      </c>
      <c r="C104" s="1013" t="s">
        <v>285</v>
      </c>
      <c r="D104" s="1014" t="s">
        <v>666</v>
      </c>
      <c r="E104" s="1069" t="s">
        <v>176</v>
      </c>
      <c r="F104" s="1070" t="s">
        <v>32</v>
      </c>
      <c r="G104" s="702" t="s">
        <v>24</v>
      </c>
      <c r="H104" s="669">
        <v>0.8</v>
      </c>
      <c r="I104" s="694">
        <v>0.5</v>
      </c>
      <c r="J104" s="688"/>
      <c r="K104" s="703"/>
      <c r="L104" s="1071" t="s">
        <v>592</v>
      </c>
      <c r="M104" s="1006">
        <v>1</v>
      </c>
      <c r="N104" s="1072"/>
      <c r="O104" s="1072"/>
    </row>
    <row r="105" spans="1:16" ht="30.75" customHeight="1" x14ac:dyDescent="0.2">
      <c r="A105" s="1021"/>
      <c r="B105" s="1024"/>
      <c r="C105" s="1013"/>
      <c r="D105" s="1014"/>
      <c r="E105" s="1069"/>
      <c r="F105" s="1070"/>
      <c r="G105" s="704" t="s">
        <v>26</v>
      </c>
      <c r="H105" s="705">
        <f>H104</f>
        <v>0.8</v>
      </c>
      <c r="I105" s="705">
        <f>I104</f>
        <v>0.5</v>
      </c>
      <c r="J105" s="705">
        <f>J104</f>
        <v>0</v>
      </c>
      <c r="K105" s="705">
        <f>K104</f>
        <v>0</v>
      </c>
      <c r="L105" s="1071"/>
      <c r="M105" s="1006"/>
      <c r="N105" s="1072"/>
      <c r="O105" s="1072"/>
    </row>
    <row r="106" spans="1:16" ht="24.75" customHeight="1" x14ac:dyDescent="0.2">
      <c r="A106" s="1048" t="s">
        <v>21</v>
      </c>
      <c r="B106" s="1050" t="s">
        <v>32</v>
      </c>
      <c r="C106" s="1052" t="s">
        <v>287</v>
      </c>
      <c r="D106" s="1071" t="s">
        <v>808</v>
      </c>
      <c r="E106" s="1069" t="s">
        <v>176</v>
      </c>
      <c r="F106" s="1036" t="s">
        <v>38</v>
      </c>
      <c r="G106" s="702" t="s">
        <v>24</v>
      </c>
      <c r="H106" s="669">
        <v>40.299999999999997</v>
      </c>
      <c r="I106" s="680">
        <v>44</v>
      </c>
      <c r="J106" s="669">
        <v>44</v>
      </c>
      <c r="K106" s="669">
        <v>44</v>
      </c>
      <c r="L106" s="1071" t="s">
        <v>593</v>
      </c>
      <c r="M106" s="1006">
        <v>150</v>
      </c>
      <c r="N106" s="1006">
        <v>150</v>
      </c>
      <c r="O106" s="1006">
        <v>150</v>
      </c>
      <c r="P106" s="565"/>
    </row>
    <row r="107" spans="1:16" ht="21" customHeight="1" x14ac:dyDescent="0.2">
      <c r="A107" s="1055"/>
      <c r="B107" s="1056"/>
      <c r="C107" s="1052"/>
      <c r="D107" s="1071"/>
      <c r="E107" s="1069"/>
      <c r="F107" s="1036"/>
      <c r="G107" s="702" t="s">
        <v>47</v>
      </c>
      <c r="H107" s="669">
        <v>45.6</v>
      </c>
      <c r="I107" s="680">
        <v>49.7</v>
      </c>
      <c r="J107" s="669">
        <v>49.7</v>
      </c>
      <c r="K107" s="669">
        <v>49.7</v>
      </c>
      <c r="L107" s="1071"/>
      <c r="M107" s="1006"/>
      <c r="N107" s="1006"/>
      <c r="O107" s="1006"/>
      <c r="P107" s="565"/>
    </row>
    <row r="108" spans="1:16" ht="24.75" customHeight="1" x14ac:dyDescent="0.2">
      <c r="A108" s="1049"/>
      <c r="B108" s="1051"/>
      <c r="C108" s="1052"/>
      <c r="D108" s="1071"/>
      <c r="E108" s="1069"/>
      <c r="F108" s="1036"/>
      <c r="G108" s="704" t="s">
        <v>26</v>
      </c>
      <c r="H108" s="705">
        <f>SUM(H106:H107)</f>
        <v>85.9</v>
      </c>
      <c r="I108" s="705">
        <f>SUM(I106:I107)</f>
        <v>93.7</v>
      </c>
      <c r="J108" s="705">
        <f>SUM(J106:J107)</f>
        <v>93.7</v>
      </c>
      <c r="K108" s="705">
        <f>SUM(K106:K107)</f>
        <v>93.7</v>
      </c>
      <c r="L108" s="1071"/>
      <c r="M108" s="1006"/>
      <c r="N108" s="1006"/>
      <c r="O108" s="1006"/>
    </row>
    <row r="109" spans="1:16" ht="30" customHeight="1" x14ac:dyDescent="0.2">
      <c r="A109" s="1048" t="s">
        <v>21</v>
      </c>
      <c r="B109" s="1050" t="s">
        <v>32</v>
      </c>
      <c r="C109" s="1076" t="s">
        <v>334</v>
      </c>
      <c r="D109" s="1031" t="s">
        <v>594</v>
      </c>
      <c r="E109" s="1078" t="s">
        <v>176</v>
      </c>
      <c r="F109" s="1080" t="s">
        <v>38</v>
      </c>
      <c r="G109" s="702" t="s">
        <v>24</v>
      </c>
      <c r="H109" s="703"/>
      <c r="I109" s="694">
        <v>10</v>
      </c>
      <c r="J109" s="688">
        <v>20</v>
      </c>
      <c r="K109" s="688">
        <v>30</v>
      </c>
      <c r="L109" s="1031" t="s">
        <v>592</v>
      </c>
      <c r="M109" s="1074">
        <v>3</v>
      </c>
      <c r="N109" s="1074">
        <v>5</v>
      </c>
      <c r="O109" s="1074">
        <v>7</v>
      </c>
    </row>
    <row r="110" spans="1:16" ht="27.75" customHeight="1" x14ac:dyDescent="0.2">
      <c r="A110" s="1049"/>
      <c r="B110" s="1051"/>
      <c r="C110" s="1077"/>
      <c r="D110" s="1032"/>
      <c r="E110" s="1079"/>
      <c r="F110" s="1081"/>
      <c r="G110" s="704" t="s">
        <v>26</v>
      </c>
      <c r="H110" s="705"/>
      <c r="I110" s="705">
        <f>I109</f>
        <v>10</v>
      </c>
      <c r="J110" s="705">
        <f t="shared" ref="J110:K110" si="3">J109</f>
        <v>20</v>
      </c>
      <c r="K110" s="705">
        <f t="shared" si="3"/>
        <v>30</v>
      </c>
      <c r="L110" s="1032"/>
      <c r="M110" s="1075"/>
      <c r="N110" s="1075"/>
      <c r="O110" s="1075"/>
    </row>
    <row r="111" spans="1:16" ht="17.25" customHeight="1" x14ac:dyDescent="0.2">
      <c r="A111" s="558" t="s">
        <v>27</v>
      </c>
      <c r="B111" s="1009" t="s">
        <v>595</v>
      </c>
      <c r="C111" s="1009"/>
      <c r="D111" s="1009"/>
      <c r="E111" s="1009"/>
      <c r="F111" s="1009"/>
      <c r="G111" s="1009"/>
      <c r="H111" s="1009"/>
      <c r="I111" s="1009"/>
      <c r="J111" s="1009"/>
      <c r="K111" s="1009"/>
      <c r="L111" s="1009"/>
      <c r="M111" s="1009"/>
      <c r="N111" s="1009"/>
      <c r="O111" s="1009"/>
    </row>
    <row r="112" spans="1:16" ht="16.5" customHeight="1" x14ac:dyDescent="0.2">
      <c r="A112" s="559" t="s">
        <v>27</v>
      </c>
      <c r="B112" s="560" t="s">
        <v>21</v>
      </c>
      <c r="C112" s="1010" t="s">
        <v>596</v>
      </c>
      <c r="D112" s="1010"/>
      <c r="E112" s="1010"/>
      <c r="F112" s="1010"/>
      <c r="G112" s="1010"/>
      <c r="H112" s="1010"/>
      <c r="I112" s="1010"/>
      <c r="J112" s="1010"/>
      <c r="K112" s="1010"/>
      <c r="L112" s="1010"/>
      <c r="M112" s="1010"/>
      <c r="N112" s="1010"/>
      <c r="O112" s="1010"/>
    </row>
    <row r="113" spans="1:15" ht="29.25" customHeight="1" x14ac:dyDescent="0.2">
      <c r="A113" s="1019" t="s">
        <v>27</v>
      </c>
      <c r="B113" s="1022" t="s">
        <v>21</v>
      </c>
      <c r="C113" s="1085" t="s">
        <v>544</v>
      </c>
      <c r="D113" s="1014" t="s">
        <v>597</v>
      </c>
      <c r="E113" s="1062" t="s">
        <v>176</v>
      </c>
      <c r="F113" s="1087" t="s">
        <v>38</v>
      </c>
      <c r="G113" s="668" t="s">
        <v>24</v>
      </c>
      <c r="H113" s="669">
        <v>88.2</v>
      </c>
      <c r="I113" s="743">
        <v>100.2</v>
      </c>
      <c r="J113" s="669"/>
      <c r="K113" s="669"/>
      <c r="L113" s="1014" t="s">
        <v>775</v>
      </c>
      <c r="M113" s="1037">
        <v>3</v>
      </c>
      <c r="N113" s="1088"/>
      <c r="O113" s="1088"/>
    </row>
    <row r="114" spans="1:15" ht="28.5" customHeight="1" x14ac:dyDescent="0.2">
      <c r="A114" s="1021"/>
      <c r="B114" s="1024"/>
      <c r="C114" s="1086"/>
      <c r="D114" s="1014"/>
      <c r="E114" s="1062"/>
      <c r="F114" s="1087"/>
      <c r="G114" s="673" t="s">
        <v>26</v>
      </c>
      <c r="H114" s="671">
        <f>H113</f>
        <v>88.2</v>
      </c>
      <c r="I114" s="671">
        <f>I113</f>
        <v>100.2</v>
      </c>
      <c r="J114" s="671"/>
      <c r="K114" s="671"/>
      <c r="L114" s="1014"/>
      <c r="M114" s="1037"/>
      <c r="N114" s="1088"/>
      <c r="O114" s="1088"/>
    </row>
    <row r="115" spans="1:15" ht="28.5" customHeight="1" x14ac:dyDescent="0.2">
      <c r="A115" s="706" t="s">
        <v>27</v>
      </c>
      <c r="B115" s="707" t="s">
        <v>21</v>
      </c>
      <c r="C115" s="1085">
        <v>21</v>
      </c>
      <c r="D115" s="1031" t="s">
        <v>598</v>
      </c>
      <c r="E115" s="1065" t="s">
        <v>491</v>
      </c>
      <c r="F115" s="1090" t="s">
        <v>32</v>
      </c>
      <c r="G115" s="668" t="s">
        <v>24</v>
      </c>
      <c r="H115" s="668">
        <v>1.8</v>
      </c>
      <c r="I115" s="671"/>
      <c r="J115" s="708"/>
      <c r="K115" s="709"/>
      <c r="L115" s="1092"/>
      <c r="M115" s="1082"/>
      <c r="N115" s="1082"/>
      <c r="O115" s="1082"/>
    </row>
    <row r="116" spans="1:15" ht="28.5" customHeight="1" x14ac:dyDescent="0.2">
      <c r="A116" s="706"/>
      <c r="B116" s="707"/>
      <c r="C116" s="1086"/>
      <c r="D116" s="1032"/>
      <c r="E116" s="1067"/>
      <c r="F116" s="1091"/>
      <c r="G116" s="673" t="s">
        <v>26</v>
      </c>
      <c r="H116" s="671">
        <f>H115</f>
        <v>1.8</v>
      </c>
      <c r="I116" s="671"/>
      <c r="J116" s="671"/>
      <c r="K116" s="671"/>
      <c r="L116" s="1093"/>
      <c r="M116" s="1083"/>
      <c r="N116" s="1083"/>
      <c r="O116" s="1083"/>
    </row>
    <row r="117" spans="1:15" ht="16.5" customHeight="1" x14ac:dyDescent="0.2">
      <c r="A117" s="559" t="s">
        <v>27</v>
      </c>
      <c r="B117" s="560" t="s">
        <v>27</v>
      </c>
      <c r="C117" s="1084" t="s">
        <v>599</v>
      </c>
      <c r="D117" s="1010"/>
      <c r="E117" s="1010"/>
      <c r="F117" s="1010"/>
      <c r="G117" s="1010"/>
      <c r="H117" s="1010"/>
      <c r="I117" s="1010"/>
      <c r="J117" s="1010"/>
      <c r="K117" s="1010"/>
      <c r="L117" s="1010"/>
      <c r="M117" s="1010"/>
      <c r="N117" s="1010"/>
      <c r="O117" s="1010"/>
    </row>
    <row r="118" spans="1:15" ht="26.25" customHeight="1" x14ac:dyDescent="0.2">
      <c r="A118" s="1019" t="s">
        <v>27</v>
      </c>
      <c r="B118" s="1022" t="s">
        <v>27</v>
      </c>
      <c r="C118" s="1085" t="s">
        <v>36</v>
      </c>
      <c r="D118" s="1014" t="s">
        <v>600</v>
      </c>
      <c r="E118" s="1062" t="s">
        <v>176</v>
      </c>
      <c r="F118" s="1087" t="s">
        <v>38</v>
      </c>
      <c r="G118" s="668" t="s">
        <v>24</v>
      </c>
      <c r="H118" s="669">
        <v>20</v>
      </c>
      <c r="I118" s="680">
        <v>60</v>
      </c>
      <c r="J118" s="669">
        <v>60</v>
      </c>
      <c r="K118" s="669">
        <v>60</v>
      </c>
      <c r="L118" s="1014" t="s">
        <v>601</v>
      </c>
      <c r="M118" s="1037">
        <v>10</v>
      </c>
      <c r="N118" s="1037">
        <v>10</v>
      </c>
      <c r="O118" s="1037">
        <v>10</v>
      </c>
    </row>
    <row r="119" spans="1:15" ht="32.25" customHeight="1" x14ac:dyDescent="0.2">
      <c r="A119" s="1021"/>
      <c r="B119" s="1024"/>
      <c r="C119" s="1086"/>
      <c r="D119" s="1089"/>
      <c r="E119" s="1062"/>
      <c r="F119" s="1087"/>
      <c r="G119" s="673" t="s">
        <v>26</v>
      </c>
      <c r="H119" s="671">
        <f>H118</f>
        <v>20</v>
      </c>
      <c r="I119" s="671">
        <f>I118</f>
        <v>60</v>
      </c>
      <c r="J119" s="671">
        <f>J118</f>
        <v>60</v>
      </c>
      <c r="K119" s="671">
        <f>K118</f>
        <v>60</v>
      </c>
      <c r="L119" s="1089"/>
      <c r="M119" s="1037"/>
      <c r="N119" s="1037"/>
      <c r="O119" s="1037"/>
    </row>
    <row r="120" spans="1:15" ht="24" customHeight="1" x14ac:dyDescent="0.2">
      <c r="A120" s="1019" t="s">
        <v>27</v>
      </c>
      <c r="B120" s="1022" t="s">
        <v>27</v>
      </c>
      <c r="C120" s="1085" t="s">
        <v>50</v>
      </c>
      <c r="D120" s="1014" t="s">
        <v>809</v>
      </c>
      <c r="E120" s="1062" t="s">
        <v>491</v>
      </c>
      <c r="F120" s="1018" t="s">
        <v>684</v>
      </c>
      <c r="G120" s="710" t="s">
        <v>47</v>
      </c>
      <c r="H120" s="669">
        <v>164.3</v>
      </c>
      <c r="I120" s="699">
        <v>183.8</v>
      </c>
      <c r="J120" s="669">
        <v>183.8</v>
      </c>
      <c r="K120" s="669">
        <v>183.8</v>
      </c>
      <c r="L120" s="679" t="s">
        <v>356</v>
      </c>
      <c r="M120" s="669">
        <v>8.6999999999999993</v>
      </c>
      <c r="N120" s="669">
        <v>8.6999999999999993</v>
      </c>
      <c r="O120" s="669">
        <v>8.6999999999999993</v>
      </c>
    </row>
    <row r="121" spans="1:15" ht="22.5" customHeight="1" x14ac:dyDescent="0.2">
      <c r="A121" s="1020"/>
      <c r="B121" s="1023"/>
      <c r="C121" s="1086"/>
      <c r="D121" s="1014"/>
      <c r="E121" s="1062"/>
      <c r="F121" s="1018"/>
      <c r="G121" s="668" t="s">
        <v>23</v>
      </c>
      <c r="H121" s="669">
        <v>8.6</v>
      </c>
      <c r="I121" s="680">
        <v>9.6999999999999993</v>
      </c>
      <c r="J121" s="669">
        <v>9.6999999999999993</v>
      </c>
      <c r="K121" s="669">
        <v>9.6999999999999993</v>
      </c>
      <c r="L121" s="1014" t="s">
        <v>602</v>
      </c>
      <c r="M121" s="1037">
        <v>1200</v>
      </c>
      <c r="N121" s="1037">
        <v>1200</v>
      </c>
      <c r="O121" s="1037">
        <v>1200</v>
      </c>
    </row>
    <row r="122" spans="1:15" ht="20.25" customHeight="1" x14ac:dyDescent="0.2">
      <c r="A122" s="1020"/>
      <c r="B122" s="1023"/>
      <c r="C122" s="1086"/>
      <c r="D122" s="1014"/>
      <c r="E122" s="1062"/>
      <c r="F122" s="1018"/>
      <c r="G122" s="668" t="s">
        <v>24</v>
      </c>
      <c r="H122" s="669">
        <v>5</v>
      </c>
      <c r="I122" s="680">
        <v>15</v>
      </c>
      <c r="J122" s="669">
        <v>15</v>
      </c>
      <c r="K122" s="669">
        <v>15</v>
      </c>
      <c r="L122" s="1014"/>
      <c r="M122" s="1037"/>
      <c r="N122" s="1037"/>
      <c r="O122" s="1037"/>
    </row>
    <row r="123" spans="1:15" ht="24.75" customHeight="1" x14ac:dyDescent="0.2">
      <c r="A123" s="1021"/>
      <c r="B123" s="1024"/>
      <c r="C123" s="1086"/>
      <c r="D123" s="1014"/>
      <c r="E123" s="1062"/>
      <c r="F123" s="1018"/>
      <c r="G123" s="673" t="s">
        <v>26</v>
      </c>
      <c r="H123" s="671">
        <f>SUM(H120:H122)</f>
        <v>177.9</v>
      </c>
      <c r="I123" s="671">
        <f>SUM(I120:I122)</f>
        <v>208.5</v>
      </c>
      <c r="J123" s="671">
        <f>SUM(J120:J122)</f>
        <v>208.5</v>
      </c>
      <c r="K123" s="671">
        <f>SUM(K120:K122)</f>
        <v>208.5</v>
      </c>
      <c r="L123" s="1014"/>
      <c r="M123" s="1037"/>
      <c r="N123" s="1037"/>
      <c r="O123" s="1037"/>
    </row>
    <row r="124" spans="1:15" ht="27.75" customHeight="1" x14ac:dyDescent="0.2">
      <c r="A124" s="1094" t="s">
        <v>27</v>
      </c>
      <c r="B124" s="1096" t="s">
        <v>27</v>
      </c>
      <c r="C124" s="1085" t="s">
        <v>51</v>
      </c>
      <c r="D124" s="1014" t="s">
        <v>603</v>
      </c>
      <c r="E124" s="1062" t="s">
        <v>176</v>
      </c>
      <c r="F124" s="1018" t="s">
        <v>38</v>
      </c>
      <c r="G124" s="668" t="s">
        <v>24</v>
      </c>
      <c r="H124" s="698">
        <v>11.1</v>
      </c>
      <c r="I124" s="699">
        <v>18.600000000000001</v>
      </c>
      <c r="J124" s="669">
        <v>18.600000000000001</v>
      </c>
      <c r="K124" s="669">
        <v>18.600000000000001</v>
      </c>
      <c r="L124" s="1014" t="s">
        <v>604</v>
      </c>
      <c r="M124" s="1037">
        <v>45</v>
      </c>
      <c r="N124" s="1037">
        <v>45</v>
      </c>
      <c r="O124" s="1037">
        <v>45</v>
      </c>
    </row>
    <row r="125" spans="1:15" ht="30.75" customHeight="1" x14ac:dyDescent="0.2">
      <c r="A125" s="1095"/>
      <c r="B125" s="1097"/>
      <c r="C125" s="1085"/>
      <c r="D125" s="1014"/>
      <c r="E125" s="1062"/>
      <c r="F125" s="1018"/>
      <c r="G125" s="673" t="s">
        <v>26</v>
      </c>
      <c r="H125" s="711">
        <f>H124</f>
        <v>11.1</v>
      </c>
      <c r="I125" s="711">
        <f>I124</f>
        <v>18.600000000000001</v>
      </c>
      <c r="J125" s="711">
        <f>J124</f>
        <v>18.600000000000001</v>
      </c>
      <c r="K125" s="711">
        <f>K124</f>
        <v>18.600000000000001</v>
      </c>
      <c r="L125" s="1014"/>
      <c r="M125" s="1037"/>
      <c r="N125" s="1037"/>
      <c r="O125" s="1037"/>
    </row>
    <row r="126" spans="1:15" ht="31.5" customHeight="1" x14ac:dyDescent="0.2">
      <c r="A126" s="1019" t="s">
        <v>27</v>
      </c>
      <c r="B126" s="1022" t="s">
        <v>27</v>
      </c>
      <c r="C126" s="1085" t="s">
        <v>72</v>
      </c>
      <c r="D126" s="1014" t="s">
        <v>810</v>
      </c>
      <c r="E126" s="1062" t="s">
        <v>176</v>
      </c>
      <c r="F126" s="1018" t="s">
        <v>38</v>
      </c>
      <c r="G126" s="668" t="s">
        <v>24</v>
      </c>
      <c r="H126" s="669">
        <v>1.7</v>
      </c>
      <c r="I126" s="680">
        <v>2</v>
      </c>
      <c r="J126" s="669">
        <v>2</v>
      </c>
      <c r="K126" s="669">
        <v>2</v>
      </c>
      <c r="L126" s="679" t="s">
        <v>605</v>
      </c>
      <c r="M126" s="668">
        <v>65</v>
      </c>
      <c r="N126" s="668">
        <v>60</v>
      </c>
      <c r="O126" s="668">
        <v>55</v>
      </c>
    </row>
    <row r="127" spans="1:15" ht="24.75" customHeight="1" x14ac:dyDescent="0.2">
      <c r="A127" s="1020"/>
      <c r="B127" s="1023"/>
      <c r="C127" s="1085"/>
      <c r="D127" s="1014"/>
      <c r="E127" s="1062"/>
      <c r="F127" s="1018"/>
      <c r="G127" s="668" t="s">
        <v>47</v>
      </c>
      <c r="H127" s="669">
        <v>1.9</v>
      </c>
      <c r="I127" s="680">
        <v>2.7</v>
      </c>
      <c r="J127" s="669">
        <v>2.7</v>
      </c>
      <c r="K127" s="669">
        <v>2.7</v>
      </c>
      <c r="L127" s="1014" t="s">
        <v>606</v>
      </c>
      <c r="M127" s="1037">
        <v>75</v>
      </c>
      <c r="N127" s="1037">
        <v>70</v>
      </c>
      <c r="O127" s="1037">
        <v>65</v>
      </c>
    </row>
    <row r="128" spans="1:15" ht="23.25" customHeight="1" x14ac:dyDescent="0.2">
      <c r="A128" s="1021"/>
      <c r="B128" s="1024"/>
      <c r="C128" s="1086"/>
      <c r="D128" s="1089"/>
      <c r="E128" s="1062"/>
      <c r="F128" s="1018"/>
      <c r="G128" s="673" t="s">
        <v>26</v>
      </c>
      <c r="H128" s="671">
        <f>SUM(H126:H127)</f>
        <v>3.5999999999999996</v>
      </c>
      <c r="I128" s="671">
        <f>SUM(I126:I127)</f>
        <v>4.7</v>
      </c>
      <c r="J128" s="671">
        <f>SUM(J126:J127)</f>
        <v>4.7</v>
      </c>
      <c r="K128" s="671">
        <f>SUM(K126:K127)</f>
        <v>4.7</v>
      </c>
      <c r="L128" s="1014"/>
      <c r="M128" s="1037"/>
      <c r="N128" s="1037"/>
      <c r="O128" s="1037"/>
    </row>
    <row r="129" spans="1:33" ht="24" customHeight="1" x14ac:dyDescent="0.2">
      <c r="A129" s="1094" t="s">
        <v>27</v>
      </c>
      <c r="B129" s="1096" t="s">
        <v>27</v>
      </c>
      <c r="C129" s="1085" t="s">
        <v>244</v>
      </c>
      <c r="D129" s="1014" t="s">
        <v>811</v>
      </c>
      <c r="E129" s="1062" t="str">
        <f>E120</f>
        <v>301541296</v>
      </c>
      <c r="F129" s="1018" t="s">
        <v>684</v>
      </c>
      <c r="G129" s="668" t="s">
        <v>47</v>
      </c>
      <c r="H129" s="669">
        <v>39.799999999999997</v>
      </c>
      <c r="I129" s="680">
        <v>41.4</v>
      </c>
      <c r="J129" s="669">
        <v>41.4</v>
      </c>
      <c r="K129" s="669">
        <v>41.1</v>
      </c>
      <c r="L129" s="1031" t="s">
        <v>607</v>
      </c>
      <c r="M129" s="1042">
        <v>200</v>
      </c>
      <c r="N129" s="1042">
        <v>200</v>
      </c>
      <c r="O129" s="1042">
        <v>200</v>
      </c>
    </row>
    <row r="130" spans="1:33" ht="22.5" customHeight="1" x14ac:dyDescent="0.2">
      <c r="A130" s="1098"/>
      <c r="B130" s="1099"/>
      <c r="C130" s="1085"/>
      <c r="D130" s="1014"/>
      <c r="E130" s="1062"/>
      <c r="F130" s="1018"/>
      <c r="G130" s="668" t="s">
        <v>24</v>
      </c>
      <c r="H130" s="669">
        <v>9</v>
      </c>
      <c r="I130" s="694">
        <v>9</v>
      </c>
      <c r="J130" s="669">
        <v>9</v>
      </c>
      <c r="K130" s="669">
        <v>9</v>
      </c>
      <c r="L130" s="1100"/>
      <c r="M130" s="1101"/>
      <c r="N130" s="1101"/>
      <c r="O130" s="1101"/>
    </row>
    <row r="131" spans="1:33" ht="23.25" customHeight="1" x14ac:dyDescent="0.2">
      <c r="A131" s="1095"/>
      <c r="B131" s="1097"/>
      <c r="C131" s="1085"/>
      <c r="D131" s="1014"/>
      <c r="E131" s="1062"/>
      <c r="F131" s="1018"/>
      <c r="G131" s="673" t="s">
        <v>26</v>
      </c>
      <c r="H131" s="671">
        <f>SUM(H129:H130)</f>
        <v>48.8</v>
      </c>
      <c r="I131" s="671">
        <f>SUM(I129:I130)</f>
        <v>50.4</v>
      </c>
      <c r="J131" s="671">
        <f>SUM(J129:J130)</f>
        <v>50.4</v>
      </c>
      <c r="K131" s="671">
        <f>SUM(K129:K130)</f>
        <v>50.1</v>
      </c>
      <c r="L131" s="1032"/>
      <c r="M131" s="1043"/>
      <c r="N131" s="1043"/>
      <c r="O131" s="1043"/>
    </row>
    <row r="132" spans="1:33" ht="30.75" customHeight="1" x14ac:dyDescent="0.2">
      <c r="A132" s="1094" t="s">
        <v>27</v>
      </c>
      <c r="B132" s="1096" t="s">
        <v>27</v>
      </c>
      <c r="C132" s="1102" t="s">
        <v>55</v>
      </c>
      <c r="D132" s="1031" t="s">
        <v>608</v>
      </c>
      <c r="E132" s="1065" t="s">
        <v>491</v>
      </c>
      <c r="F132" s="1040" t="s">
        <v>32</v>
      </c>
      <c r="G132" s="668" t="s">
        <v>25</v>
      </c>
      <c r="H132" s="669"/>
      <c r="I132" s="680">
        <v>33.799999999999997</v>
      </c>
      <c r="J132" s="669">
        <v>24.6</v>
      </c>
      <c r="K132" s="669"/>
      <c r="L132" s="679" t="s">
        <v>609</v>
      </c>
      <c r="M132" s="712"/>
      <c r="N132" s="676">
        <v>600</v>
      </c>
      <c r="O132" s="712"/>
    </row>
    <row r="133" spans="1:33" ht="31.5" customHeight="1" x14ac:dyDescent="0.2">
      <c r="A133" s="1095"/>
      <c r="B133" s="1097"/>
      <c r="C133" s="1103"/>
      <c r="D133" s="1032"/>
      <c r="E133" s="1067"/>
      <c r="F133" s="1041"/>
      <c r="G133" s="673" t="s">
        <v>26</v>
      </c>
      <c r="H133" s="671"/>
      <c r="I133" s="671">
        <f>I132</f>
        <v>33.799999999999997</v>
      </c>
      <c r="J133" s="671">
        <f>J132</f>
        <v>24.6</v>
      </c>
      <c r="K133" s="671">
        <f>K132</f>
        <v>0</v>
      </c>
      <c r="L133" s="713" t="s">
        <v>610</v>
      </c>
      <c r="M133" s="668">
        <v>2</v>
      </c>
      <c r="N133" s="668"/>
      <c r="O133" s="714"/>
    </row>
    <row r="134" spans="1:33" ht="15.75" x14ac:dyDescent="0.2">
      <c r="A134" s="566" t="s">
        <v>21</v>
      </c>
      <c r="B134" s="1108" t="s">
        <v>611</v>
      </c>
      <c r="C134" s="1108"/>
      <c r="D134" s="1108"/>
      <c r="E134" s="1108"/>
      <c r="F134" s="1108"/>
      <c r="G134" s="1108"/>
      <c r="H134" s="715">
        <f>SUM(H11,H13,H17,H19,H22,H44,H47,H49,H51,H55,H58,H60,H62,H66,H70,H72,H73,H82,H88,H90,H92,H95,H96,H103,H105,H108,H110,H114,H116,H119,H123,H125,H128,H131,H133)</f>
        <v>12720.499999999996</v>
      </c>
      <c r="I134" s="715">
        <f t="shared" ref="I134:K134" si="4">SUM(I11,I13,I17,I19,I22,I44,I47,I49,I51,I55,I58,I60,I62,I66,I70,I72,I73,I82,I88,I90,I92,I95,I96,I103,I105,I108,I110,I114,I116,I119,I123,I125,I128,I131,I133)</f>
        <v>14703.7</v>
      </c>
      <c r="J134" s="715">
        <f t="shared" si="4"/>
        <v>13509.800000000001</v>
      </c>
      <c r="K134" s="715">
        <f t="shared" si="4"/>
        <v>13494.900000000001</v>
      </c>
      <c r="L134" s="1109"/>
      <c r="M134" s="1109"/>
      <c r="N134" s="1109"/>
      <c r="O134" s="1109"/>
    </row>
    <row r="135" spans="1:33" s="568" customFormat="1" ht="12" x14ac:dyDescent="0.2">
      <c r="A135" s="567"/>
      <c r="B135" s="567"/>
      <c r="C135" s="567"/>
      <c r="D135" s="567"/>
      <c r="E135" s="567"/>
      <c r="F135" s="567"/>
      <c r="G135" s="567"/>
      <c r="H135" s="567"/>
      <c r="I135" s="567"/>
      <c r="J135" s="567"/>
      <c r="K135" s="567"/>
      <c r="L135" s="567"/>
      <c r="M135" s="567"/>
      <c r="N135" s="567"/>
      <c r="O135" s="567"/>
      <c r="P135" s="567"/>
      <c r="Q135" s="554"/>
      <c r="R135" s="554"/>
      <c r="S135" s="554"/>
      <c r="T135" s="554"/>
      <c r="U135" s="554"/>
      <c r="V135" s="554"/>
      <c r="W135" s="554"/>
      <c r="X135" s="554"/>
      <c r="Y135" s="554"/>
      <c r="Z135" s="554"/>
      <c r="AA135" s="554"/>
      <c r="AB135" s="554"/>
      <c r="AC135" s="554"/>
      <c r="AD135" s="554"/>
      <c r="AE135" s="554"/>
      <c r="AF135" s="554"/>
      <c r="AG135" s="554"/>
    </row>
    <row r="136" spans="1:33" s="568" customFormat="1" ht="17.25" customHeight="1" x14ac:dyDescent="0.2">
      <c r="A136" s="567"/>
      <c r="B136" s="567"/>
      <c r="C136" s="567"/>
      <c r="D136" s="567"/>
      <c r="E136" s="567"/>
      <c r="F136" s="567"/>
      <c r="G136" s="567"/>
      <c r="H136" s="567"/>
      <c r="I136" s="567"/>
      <c r="J136" s="567"/>
      <c r="K136" s="567"/>
      <c r="L136" s="569"/>
      <c r="M136" s="569"/>
      <c r="N136" s="569"/>
      <c r="O136" s="569"/>
      <c r="P136" s="567"/>
      <c r="Q136" s="554"/>
      <c r="R136" s="554"/>
      <c r="S136" s="554"/>
      <c r="T136" s="554"/>
      <c r="U136" s="554"/>
      <c r="V136" s="554"/>
      <c r="W136" s="554"/>
      <c r="X136" s="554"/>
      <c r="Y136" s="554"/>
      <c r="Z136" s="554"/>
      <c r="AA136" s="554"/>
      <c r="AB136" s="554"/>
      <c r="AC136" s="554"/>
      <c r="AD136" s="554"/>
      <c r="AE136" s="554"/>
      <c r="AF136" s="554"/>
      <c r="AG136" s="554"/>
    </row>
    <row r="137" spans="1:33" s="568" customFormat="1" ht="18.75" customHeight="1" x14ac:dyDescent="0.2">
      <c r="A137" s="716"/>
      <c r="B137" s="717"/>
      <c r="C137" s="1110" t="s">
        <v>129</v>
      </c>
      <c r="D137" s="1110"/>
      <c r="E137" s="1110"/>
      <c r="F137" s="1110"/>
      <c r="G137" s="1110"/>
      <c r="H137" s="1110"/>
      <c r="I137" s="1110"/>
      <c r="J137" s="1110"/>
      <c r="K137" s="1110"/>
      <c r="L137" s="570"/>
      <c r="M137" s="570"/>
      <c r="N137" s="570"/>
      <c r="O137" s="570"/>
      <c r="P137" s="567"/>
      <c r="Q137" s="554"/>
      <c r="R137" s="554"/>
      <c r="S137" s="554"/>
      <c r="T137" s="554"/>
      <c r="U137" s="554"/>
      <c r="V137" s="554"/>
      <c r="W137" s="554"/>
      <c r="X137" s="554"/>
      <c r="Y137" s="554"/>
      <c r="Z137" s="554"/>
      <c r="AA137" s="554"/>
      <c r="AB137" s="554"/>
      <c r="AC137" s="554"/>
      <c r="AD137" s="554"/>
      <c r="AE137" s="554"/>
      <c r="AF137" s="554"/>
      <c r="AG137" s="554"/>
    </row>
    <row r="138" spans="1:33" s="568" customFormat="1" ht="15.75" customHeight="1" x14ac:dyDescent="0.2">
      <c r="A138" s="716"/>
      <c r="B138" s="717"/>
      <c r="C138" s="718"/>
      <c r="D138" s="718"/>
      <c r="E138" s="718"/>
      <c r="F138" s="718"/>
      <c r="G138" s="718"/>
      <c r="H138" s="718"/>
      <c r="I138" s="718"/>
      <c r="J138" s="718"/>
      <c r="K138" s="718"/>
      <c r="L138" s="570"/>
      <c r="M138" s="570"/>
      <c r="N138" s="570"/>
      <c r="O138" s="570"/>
      <c r="P138" s="567"/>
      <c r="Q138" s="554"/>
      <c r="R138" s="554"/>
      <c r="S138" s="554"/>
      <c r="T138" s="554"/>
      <c r="U138" s="554"/>
      <c r="V138" s="554"/>
      <c r="W138" s="554"/>
      <c r="X138" s="554"/>
      <c r="Y138" s="554"/>
      <c r="Z138" s="554"/>
      <c r="AA138" s="554"/>
      <c r="AB138" s="554"/>
      <c r="AC138" s="554"/>
      <c r="AD138" s="554"/>
      <c r="AE138" s="554"/>
      <c r="AF138" s="554"/>
      <c r="AG138" s="554"/>
    </row>
    <row r="139" spans="1:33" s="568" customFormat="1" ht="44.25" customHeight="1" x14ac:dyDescent="0.2">
      <c r="A139" s="1001" t="s">
        <v>130</v>
      </c>
      <c r="B139" s="1001"/>
      <c r="C139" s="1001"/>
      <c r="D139" s="1001"/>
      <c r="E139" s="1001"/>
      <c r="F139" s="1001"/>
      <c r="G139" s="1001"/>
      <c r="H139" s="751" t="s">
        <v>131</v>
      </c>
      <c r="I139" s="751" t="s">
        <v>132</v>
      </c>
      <c r="J139" s="751" t="s">
        <v>133</v>
      </c>
      <c r="K139" s="751" t="s">
        <v>134</v>
      </c>
      <c r="L139" s="570"/>
      <c r="M139" s="570"/>
      <c r="N139" s="570"/>
      <c r="O139" s="570"/>
      <c r="P139" s="567"/>
      <c r="Q139" s="554"/>
      <c r="R139" s="554"/>
      <c r="S139" s="554"/>
      <c r="T139" s="554"/>
      <c r="U139" s="554"/>
      <c r="V139" s="554"/>
      <c r="W139" s="554"/>
      <c r="X139" s="554"/>
      <c r="Y139" s="554"/>
      <c r="Z139" s="554"/>
      <c r="AA139" s="554"/>
      <c r="AB139" s="554"/>
      <c r="AC139" s="554"/>
      <c r="AD139" s="554"/>
      <c r="AE139" s="554"/>
      <c r="AF139" s="554"/>
      <c r="AG139" s="554"/>
    </row>
    <row r="140" spans="1:33" s="568" customFormat="1" ht="16.5" customHeight="1" x14ac:dyDescent="0.2">
      <c r="A140" s="1106" t="s">
        <v>135</v>
      </c>
      <c r="B140" s="1106"/>
      <c r="C140" s="1106"/>
      <c r="D140" s="1106"/>
      <c r="E140" s="1106"/>
      <c r="F140" s="1106"/>
      <c r="G140" s="1106"/>
      <c r="H140" s="719">
        <f>SUM(H141:H144)</f>
        <v>6167.8</v>
      </c>
      <c r="I140" s="720">
        <f>SUM(I141:I144)</f>
        <v>7376.6</v>
      </c>
      <c r="J140" s="719">
        <f>SUM(J141:J144)</f>
        <v>6801.9000000000005</v>
      </c>
      <c r="K140" s="719">
        <f>SUM(K141:K144)</f>
        <v>6811.6</v>
      </c>
      <c r="L140" s="570"/>
      <c r="M140" s="570"/>
      <c r="N140" s="570"/>
      <c r="O140" s="570"/>
      <c r="P140" s="567"/>
      <c r="Q140" s="554"/>
      <c r="R140" s="554"/>
      <c r="S140" s="554"/>
      <c r="T140" s="554"/>
      <c r="U140" s="554"/>
      <c r="V140" s="554"/>
      <c r="W140" s="554"/>
      <c r="X140" s="554"/>
      <c r="Y140" s="554"/>
      <c r="Z140" s="554"/>
      <c r="AA140" s="554"/>
      <c r="AB140" s="554"/>
      <c r="AC140" s="554"/>
      <c r="AD140" s="554"/>
      <c r="AE140" s="554"/>
      <c r="AF140" s="554"/>
      <c r="AG140" s="554"/>
    </row>
    <row r="141" spans="1:33" s="568" customFormat="1" ht="15.75" customHeight="1" x14ac:dyDescent="0.2">
      <c r="A141" s="1111" t="s">
        <v>737</v>
      </c>
      <c r="B141" s="1111"/>
      <c r="C141" s="1111"/>
      <c r="D141" s="1111"/>
      <c r="E141" s="1111"/>
      <c r="F141" s="1111"/>
      <c r="G141" s="1111"/>
      <c r="H141" s="721">
        <f>SUM(H15,H21,H41,H48,H50,H53,H57,H64,H68,H71,H73,H80,H83,H89,H91,H94,H96,H100,H104,H106,H109,H113,H115,H118,H122,H124,H126,H130)</f>
        <v>4145.8000000000011</v>
      </c>
      <c r="I141" s="721">
        <f t="shared" ref="I141:K141" si="5">SUM(I15,I21,I41,I48,I50,I53,I57,I64,I68,I71,I73,I80,I83,I89,I91,I94,I96,I100,I104,I106,I109,I113,I115,I118,I122,I124,I126,I130)</f>
        <v>4967.5</v>
      </c>
      <c r="J141" s="721">
        <f t="shared" si="5"/>
        <v>4574.9000000000005</v>
      </c>
      <c r="K141" s="721">
        <f t="shared" si="5"/>
        <v>4584.9000000000005</v>
      </c>
      <c r="L141" s="570"/>
      <c r="M141" s="570"/>
      <c r="N141" s="570"/>
      <c r="O141" s="570"/>
      <c r="P141" s="567"/>
      <c r="Q141" s="554"/>
      <c r="R141" s="554"/>
      <c r="S141" s="554"/>
      <c r="T141" s="554"/>
      <c r="U141" s="554"/>
      <c r="V141" s="554"/>
      <c r="W141" s="554"/>
      <c r="X141" s="554"/>
      <c r="Y141" s="554"/>
      <c r="Z141" s="554"/>
      <c r="AA141" s="554"/>
      <c r="AB141" s="554"/>
      <c r="AC141" s="554"/>
      <c r="AD141" s="554"/>
      <c r="AE141" s="554"/>
      <c r="AF141" s="554"/>
      <c r="AG141" s="554"/>
    </row>
    <row r="142" spans="1:33" s="568" customFormat="1" ht="15.75" customHeight="1" x14ac:dyDescent="0.25">
      <c r="A142" s="1104" t="s">
        <v>738</v>
      </c>
      <c r="B142" s="1104"/>
      <c r="C142" s="1104"/>
      <c r="D142" s="1104"/>
      <c r="E142" s="1104"/>
      <c r="F142" s="1104"/>
      <c r="G142" s="1104"/>
      <c r="H142" s="721">
        <f>SUM(H84,H101,H121)</f>
        <v>18.399999999999999</v>
      </c>
      <c r="I142" s="721">
        <f t="shared" ref="I142:K142" si="6">SUM(I84,I101,I121)</f>
        <v>23.3</v>
      </c>
      <c r="J142" s="721">
        <f t="shared" si="6"/>
        <v>23.3</v>
      </c>
      <c r="K142" s="721">
        <f t="shared" si="6"/>
        <v>23.3</v>
      </c>
      <c r="L142" s="570"/>
      <c r="M142" s="570"/>
      <c r="N142" s="570"/>
      <c r="O142" s="570"/>
      <c r="P142" s="567"/>
      <c r="Q142" s="554"/>
      <c r="R142" s="554"/>
      <c r="S142" s="554"/>
      <c r="T142" s="554"/>
      <c r="U142" s="554"/>
      <c r="V142" s="554"/>
      <c r="W142" s="554"/>
      <c r="X142" s="554"/>
      <c r="Y142" s="554"/>
      <c r="Z142" s="554"/>
      <c r="AA142" s="554"/>
      <c r="AB142" s="554"/>
      <c r="AC142" s="554"/>
      <c r="AD142" s="554"/>
      <c r="AE142" s="554"/>
      <c r="AF142" s="554"/>
      <c r="AG142" s="554"/>
    </row>
    <row r="143" spans="1:33" s="568" customFormat="1" ht="16.5" customHeight="1" x14ac:dyDescent="0.25">
      <c r="A143" s="1104" t="s">
        <v>739</v>
      </c>
      <c r="B143" s="1104"/>
      <c r="C143" s="1104"/>
      <c r="D143" s="1104"/>
      <c r="E143" s="1104"/>
      <c r="F143" s="1104"/>
      <c r="G143" s="1104"/>
      <c r="H143" s="721">
        <f>SUM(H14+H16+H18+H20+H46+H69+H81+H85+H86+H87+H93+H102+H107+H120+H127+H129)</f>
        <v>2003.5999999999997</v>
      </c>
      <c r="I143" s="721">
        <f>SUM(I14+I16+I18+I20+I46+I69+I81+I85+I86+I87+I93+I102+I107+I120+I127+I129)</f>
        <v>2385.7999999999997</v>
      </c>
      <c r="J143" s="721">
        <f t="shared" ref="J143:K143" si="7">SUM(J14+J16+J18+J20+J46+J69+J81+J85+J87+J93+J102+J107+J120+J127+J129)</f>
        <v>2203.6999999999998</v>
      </c>
      <c r="K143" s="721">
        <f t="shared" si="7"/>
        <v>2203.3999999999996</v>
      </c>
      <c r="L143" s="570"/>
      <c r="M143" s="570"/>
      <c r="N143" s="570"/>
      <c r="O143" s="570"/>
      <c r="P143" s="567"/>
      <c r="Q143" s="554"/>
      <c r="R143" s="554"/>
      <c r="S143" s="554"/>
      <c r="T143" s="554"/>
      <c r="U143" s="554"/>
      <c r="V143" s="554"/>
      <c r="W143" s="554"/>
      <c r="X143" s="554"/>
      <c r="Y143" s="554"/>
      <c r="Z143" s="554"/>
      <c r="AA143" s="554"/>
      <c r="AB143" s="554"/>
      <c r="AC143" s="554"/>
      <c r="AD143" s="554"/>
      <c r="AE143" s="554"/>
      <c r="AF143" s="554"/>
      <c r="AG143" s="554"/>
    </row>
    <row r="144" spans="1:33" s="568" customFormat="1" ht="16.5" customHeight="1" x14ac:dyDescent="0.2">
      <c r="A144" s="1105" t="s">
        <v>740</v>
      </c>
      <c r="B144" s="1105"/>
      <c r="C144" s="1105"/>
      <c r="D144" s="1105"/>
      <c r="E144" s="1105"/>
      <c r="F144" s="1105"/>
      <c r="G144" s="1105"/>
      <c r="H144" s="721">
        <f>SUM(H65)</f>
        <v>0</v>
      </c>
      <c r="I144" s="721">
        <v>0</v>
      </c>
      <c r="J144" s="721">
        <f>SUM(J65)</f>
        <v>0</v>
      </c>
      <c r="K144" s="721">
        <f>SUM(K65)</f>
        <v>0</v>
      </c>
      <c r="L144" s="570"/>
      <c r="M144" s="570"/>
      <c r="N144" s="570"/>
      <c r="O144" s="570"/>
      <c r="P144" s="567"/>
      <c r="Q144" s="554"/>
      <c r="R144" s="554"/>
      <c r="S144" s="554"/>
      <c r="T144" s="554"/>
      <c r="U144" s="554"/>
      <c r="V144" s="554"/>
      <c r="W144" s="554"/>
      <c r="X144" s="554"/>
      <c r="Y144" s="554"/>
      <c r="Z144" s="554"/>
      <c r="AA144" s="554"/>
      <c r="AB144" s="554"/>
      <c r="AC144" s="554"/>
      <c r="AD144" s="554"/>
      <c r="AE144" s="554"/>
      <c r="AF144" s="554"/>
      <c r="AG144" s="554"/>
    </row>
    <row r="145" spans="1:33" s="568" customFormat="1" ht="15.75" customHeight="1" x14ac:dyDescent="0.2">
      <c r="A145" s="1106" t="s">
        <v>140</v>
      </c>
      <c r="B145" s="1106"/>
      <c r="C145" s="1106"/>
      <c r="D145" s="1106"/>
      <c r="E145" s="1106"/>
      <c r="F145" s="1106"/>
      <c r="G145" s="1106"/>
      <c r="H145" s="719">
        <f>SUM(H146:H148)</f>
        <v>6552.7</v>
      </c>
      <c r="I145" s="720">
        <f>SUM(I146:I148)</f>
        <v>7327.0999999999995</v>
      </c>
      <c r="J145" s="719">
        <f>SUM(J146:J148)</f>
        <v>6707.9</v>
      </c>
      <c r="K145" s="719">
        <f>SUM(K146:K148)</f>
        <v>6683.2999999999993</v>
      </c>
      <c r="L145" s="570"/>
      <c r="M145" s="570"/>
      <c r="N145" s="570"/>
      <c r="O145" s="570"/>
      <c r="P145" s="567"/>
      <c r="Q145" s="554"/>
      <c r="R145" s="554"/>
      <c r="S145" s="554"/>
      <c r="T145" s="554"/>
      <c r="U145" s="554"/>
      <c r="V145" s="554"/>
      <c r="W145" s="554"/>
      <c r="X145" s="554"/>
      <c r="Y145" s="554"/>
      <c r="Z145" s="554"/>
      <c r="AA145" s="554"/>
      <c r="AB145" s="554"/>
      <c r="AC145" s="554"/>
      <c r="AD145" s="554"/>
      <c r="AE145" s="554"/>
      <c r="AF145" s="554"/>
      <c r="AG145" s="554"/>
    </row>
    <row r="146" spans="1:33" s="568" customFormat="1" ht="15.75" customHeight="1" x14ac:dyDescent="0.2">
      <c r="A146" s="1107" t="s">
        <v>741</v>
      </c>
      <c r="B146" s="1107"/>
      <c r="C146" s="1107"/>
      <c r="D146" s="1107"/>
      <c r="E146" s="1107"/>
      <c r="F146" s="1107"/>
      <c r="G146" s="1107"/>
      <c r="H146" s="721">
        <f>SUM(H42+H54+H56+H59+H61+H63+H132)</f>
        <v>260.20000000000005</v>
      </c>
      <c r="I146" s="721">
        <f t="shared" ref="I146:K146" si="8">SUM(I42+I54+I56+I59+I61+I63+I132)</f>
        <v>654.79999999999995</v>
      </c>
      <c r="J146" s="721">
        <f t="shared" si="8"/>
        <v>35.6</v>
      </c>
      <c r="K146" s="721">
        <f t="shared" si="8"/>
        <v>11</v>
      </c>
      <c r="L146" s="570"/>
      <c r="M146" s="570"/>
      <c r="N146" s="570"/>
      <c r="O146" s="570"/>
      <c r="P146" s="567"/>
      <c r="Q146" s="554"/>
      <c r="R146" s="554"/>
      <c r="S146" s="554"/>
      <c r="T146" s="554"/>
      <c r="U146" s="554"/>
      <c r="V146" s="554"/>
      <c r="W146" s="554"/>
      <c r="X146" s="554"/>
      <c r="Y146" s="554"/>
      <c r="Z146" s="554"/>
      <c r="AA146" s="554"/>
      <c r="AB146" s="554"/>
      <c r="AC146" s="554"/>
      <c r="AD146" s="554"/>
      <c r="AE146" s="554"/>
      <c r="AF146" s="554"/>
      <c r="AG146" s="554"/>
    </row>
    <row r="147" spans="1:33" s="568" customFormat="1" ht="15.75" customHeight="1" x14ac:dyDescent="0.2">
      <c r="A147" s="794" t="s">
        <v>742</v>
      </c>
      <c r="B147" s="794"/>
      <c r="C147" s="794"/>
      <c r="D147" s="794"/>
      <c r="E147" s="794"/>
      <c r="F147" s="794"/>
      <c r="G147" s="794"/>
      <c r="H147" s="721">
        <f>SUM(H10+H12+H43+H45)</f>
        <v>6292.5</v>
      </c>
      <c r="I147" s="721">
        <f>SUM(I10+I12+I43+I45)</f>
        <v>6672.2999999999993</v>
      </c>
      <c r="J147" s="721">
        <f t="shared" ref="J147:K147" si="9">SUM(J10+J12+J43+J45)</f>
        <v>6672.2999999999993</v>
      </c>
      <c r="K147" s="721">
        <f t="shared" si="9"/>
        <v>6672.2999999999993</v>
      </c>
      <c r="L147" s="570"/>
      <c r="M147" s="570"/>
      <c r="N147" s="570"/>
      <c r="O147" s="570"/>
      <c r="P147" s="567"/>
      <c r="Q147" s="554"/>
      <c r="R147" s="554"/>
      <c r="S147" s="554"/>
      <c r="T147" s="554"/>
      <c r="U147" s="554"/>
      <c r="V147" s="554"/>
      <c r="W147" s="554"/>
      <c r="X147" s="554"/>
      <c r="Y147" s="554"/>
      <c r="Z147" s="554"/>
      <c r="AA147" s="554"/>
      <c r="AB147" s="554"/>
      <c r="AC147" s="554"/>
      <c r="AD147" s="554"/>
      <c r="AE147" s="554"/>
      <c r="AF147" s="554"/>
      <c r="AG147" s="554"/>
    </row>
    <row r="148" spans="1:33" s="568" customFormat="1" ht="15.75" customHeight="1" x14ac:dyDescent="0.2">
      <c r="A148" s="794" t="s">
        <v>743</v>
      </c>
      <c r="B148" s="794"/>
      <c r="C148" s="794"/>
      <c r="D148" s="794"/>
      <c r="E148" s="794"/>
      <c r="F148" s="794"/>
      <c r="G148" s="794"/>
      <c r="H148" s="722"/>
      <c r="I148" s="722"/>
      <c r="J148" s="722"/>
      <c r="K148" s="722"/>
      <c r="L148" s="570"/>
      <c r="M148" s="570"/>
      <c r="N148" s="570"/>
      <c r="O148" s="570"/>
      <c r="P148" s="567"/>
      <c r="Q148" s="554"/>
      <c r="R148" s="554"/>
      <c r="S148" s="554"/>
      <c r="T148" s="554"/>
      <c r="U148" s="554"/>
      <c r="V148" s="554"/>
      <c r="W148" s="554"/>
      <c r="X148" s="554"/>
      <c r="Y148" s="554"/>
      <c r="Z148" s="554"/>
      <c r="AA148" s="554"/>
      <c r="AB148" s="554"/>
      <c r="AC148" s="554"/>
      <c r="AD148" s="554"/>
      <c r="AE148" s="554"/>
      <c r="AF148" s="554"/>
      <c r="AG148" s="554"/>
    </row>
    <row r="149" spans="1:33" ht="16.5" customHeight="1" x14ac:dyDescent="0.2">
      <c r="A149" s="1121" t="s">
        <v>144</v>
      </c>
      <c r="B149" s="1121"/>
      <c r="C149" s="1121"/>
      <c r="D149" s="1121"/>
      <c r="E149" s="1121"/>
      <c r="F149" s="1121"/>
      <c r="G149" s="1121"/>
      <c r="H149" s="723">
        <f>SUM(H140,H145)</f>
        <v>12720.5</v>
      </c>
      <c r="I149" s="723">
        <f>SUM(I140,I145)</f>
        <v>14703.7</v>
      </c>
      <c r="J149" s="723">
        <f>SUM(J140,J145)</f>
        <v>13509.8</v>
      </c>
      <c r="K149" s="723">
        <f>SUM(K140,K145)</f>
        <v>13494.9</v>
      </c>
      <c r="L149" s="571"/>
      <c r="M149" s="571"/>
      <c r="N149" s="571"/>
      <c r="O149" s="571"/>
    </row>
    <row r="150" spans="1:33" ht="13.5" hidden="1" customHeight="1" x14ac:dyDescent="0.2">
      <c r="D150" s="1122" t="s">
        <v>612</v>
      </c>
      <c r="E150" s="1122"/>
      <c r="F150" s="1122"/>
      <c r="G150" s="1122"/>
      <c r="H150" s="1122"/>
    </row>
    <row r="151" spans="1:33" ht="13.5" hidden="1" customHeight="1" x14ac:dyDescent="0.2">
      <c r="D151" s="1122" t="s">
        <v>613</v>
      </c>
      <c r="E151" s="1122"/>
      <c r="F151" s="1122"/>
      <c r="G151" s="1122"/>
      <c r="H151" s="1122"/>
    </row>
    <row r="152" spans="1:33" ht="12.75" hidden="1" x14ac:dyDescent="0.2">
      <c r="D152" s="555"/>
    </row>
    <row r="153" spans="1:33" ht="15.75" hidden="1" customHeight="1" x14ac:dyDescent="0.2">
      <c r="C153" s="572"/>
      <c r="D153" s="572"/>
      <c r="E153" s="573"/>
      <c r="F153" s="573"/>
      <c r="G153" s="1123" t="s">
        <v>614</v>
      </c>
      <c r="H153" s="1123"/>
      <c r="I153" s="1123"/>
      <c r="J153" s="574"/>
      <c r="K153" s="574"/>
      <c r="P153" s="555"/>
    </row>
    <row r="154" spans="1:33" ht="15.75" hidden="1" x14ac:dyDescent="0.2">
      <c r="C154" s="572"/>
      <c r="D154" s="572"/>
      <c r="E154" s="573"/>
      <c r="F154" s="573"/>
      <c r="G154" s="573"/>
      <c r="H154" s="574"/>
      <c r="I154" s="574"/>
      <c r="J154" s="574"/>
      <c r="K154" s="575"/>
      <c r="M154" s="555"/>
      <c r="N154" s="555"/>
      <c r="O154" s="555"/>
    </row>
    <row r="155" spans="1:33" ht="15" hidden="1" customHeight="1" x14ac:dyDescent="0.2">
      <c r="C155" s="1124" t="s">
        <v>130</v>
      </c>
      <c r="D155" s="1125"/>
      <c r="E155" s="1125"/>
      <c r="F155" s="1125"/>
      <c r="G155" s="1126"/>
      <c r="H155" s="576" t="s">
        <v>615</v>
      </c>
      <c r="I155" s="576" t="s">
        <v>616</v>
      </c>
      <c r="J155" s="576" t="s">
        <v>617</v>
      </c>
      <c r="K155" s="576" t="s">
        <v>618</v>
      </c>
    </row>
    <row r="156" spans="1:33" ht="15" hidden="1" customHeight="1" x14ac:dyDescent="0.2">
      <c r="C156" s="1112" t="s">
        <v>619</v>
      </c>
      <c r="D156" s="1113"/>
      <c r="E156" s="1113"/>
      <c r="F156" s="1113"/>
      <c r="G156" s="1114"/>
      <c r="H156" s="577">
        <v>11483.5</v>
      </c>
      <c r="I156" s="578">
        <v>10530.9</v>
      </c>
      <c r="J156" s="577">
        <v>10845.5</v>
      </c>
      <c r="K156" s="577">
        <v>11424.5</v>
      </c>
    </row>
    <row r="157" spans="1:33" ht="12.75" hidden="1" customHeight="1" x14ac:dyDescent="0.2">
      <c r="C157" s="1115" t="s">
        <v>620</v>
      </c>
      <c r="D157" s="1116"/>
      <c r="E157" s="1116"/>
      <c r="F157" s="1116"/>
      <c r="G157" s="1117"/>
      <c r="H157" s="579">
        <v>4018</v>
      </c>
      <c r="I157" s="579">
        <v>3582.9</v>
      </c>
      <c r="J157" s="579">
        <v>3891.5</v>
      </c>
      <c r="K157" s="579">
        <v>4169.5</v>
      </c>
    </row>
    <row r="158" spans="1:33" ht="28.5" hidden="1" customHeight="1" x14ac:dyDescent="0.2">
      <c r="C158" s="1118" t="s">
        <v>621</v>
      </c>
      <c r="D158" s="1119"/>
      <c r="E158" s="1119"/>
      <c r="F158" s="1119"/>
      <c r="G158" s="1120"/>
      <c r="H158" s="580"/>
      <c r="I158" s="580"/>
      <c r="J158" s="580"/>
      <c r="K158" s="580"/>
      <c r="L158" s="555"/>
    </row>
    <row r="159" spans="1:33" ht="28.5" hidden="1" customHeight="1" x14ac:dyDescent="0.2">
      <c r="C159" s="1118" t="s">
        <v>622</v>
      </c>
      <c r="D159" s="1119"/>
      <c r="E159" s="1119"/>
      <c r="F159" s="1119"/>
      <c r="G159" s="1120"/>
      <c r="H159" s="580">
        <v>182.7</v>
      </c>
      <c r="I159" s="580" t="e">
        <f>#REF!</f>
        <v>#REF!</v>
      </c>
      <c r="J159" s="580">
        <v>185</v>
      </c>
      <c r="K159" s="580">
        <v>185</v>
      </c>
    </row>
    <row r="160" spans="1:33" ht="27" hidden="1" customHeight="1" x14ac:dyDescent="0.2">
      <c r="C160" s="1118" t="s">
        <v>623</v>
      </c>
      <c r="D160" s="1119"/>
      <c r="E160" s="1119"/>
      <c r="F160" s="1119"/>
      <c r="G160" s="1120"/>
      <c r="H160" s="580">
        <v>7250.4</v>
      </c>
      <c r="I160" s="580">
        <v>6735</v>
      </c>
      <c r="J160" s="580">
        <v>6735</v>
      </c>
      <c r="K160" s="580">
        <v>7035</v>
      </c>
    </row>
    <row r="161" spans="3:11" ht="39" hidden="1" customHeight="1" x14ac:dyDescent="0.2">
      <c r="C161" s="1118" t="s">
        <v>624</v>
      </c>
      <c r="D161" s="1119"/>
      <c r="E161" s="1119"/>
      <c r="F161" s="1119"/>
      <c r="G161" s="1120"/>
      <c r="H161" s="580"/>
      <c r="I161" s="580"/>
      <c r="J161" s="580"/>
      <c r="K161" s="580"/>
    </row>
    <row r="162" spans="3:11" ht="28.5" hidden="1" customHeight="1" x14ac:dyDescent="0.2">
      <c r="C162" s="1118" t="s">
        <v>625</v>
      </c>
      <c r="D162" s="1119"/>
      <c r="E162" s="1119"/>
      <c r="F162" s="1119"/>
      <c r="G162" s="1120"/>
      <c r="H162" s="580">
        <v>32.4</v>
      </c>
      <c r="I162" s="580">
        <v>33</v>
      </c>
      <c r="J162" s="580">
        <v>34</v>
      </c>
      <c r="K162" s="580">
        <v>35</v>
      </c>
    </row>
    <row r="163" spans="3:11" ht="28.5" hidden="1" customHeight="1" x14ac:dyDescent="0.2">
      <c r="C163" s="1130" t="s">
        <v>626</v>
      </c>
      <c r="D163" s="1131"/>
      <c r="E163" s="1131"/>
      <c r="F163" s="1131"/>
      <c r="G163" s="1132"/>
      <c r="H163" s="580"/>
      <c r="I163" s="580"/>
      <c r="J163" s="580"/>
      <c r="K163" s="580"/>
    </row>
    <row r="164" spans="3:11" ht="25.5" hidden="1" customHeight="1" x14ac:dyDescent="0.2">
      <c r="C164" s="1112" t="s">
        <v>627</v>
      </c>
      <c r="D164" s="1113"/>
      <c r="E164" s="1113"/>
      <c r="F164" s="1113"/>
      <c r="G164" s="1114"/>
      <c r="H164" s="577">
        <v>18879.599999999999</v>
      </c>
      <c r="I164" s="578">
        <v>22510.2</v>
      </c>
      <c r="J164" s="577">
        <v>25010.9</v>
      </c>
      <c r="K164" s="577">
        <v>24862.400000000001</v>
      </c>
    </row>
    <row r="165" spans="3:11" ht="13.5" hidden="1" customHeight="1" x14ac:dyDescent="0.2">
      <c r="C165" s="1133" t="s">
        <v>628</v>
      </c>
      <c r="D165" s="1134"/>
      <c r="E165" s="1134"/>
      <c r="F165" s="1134"/>
      <c r="G165" s="1135"/>
      <c r="H165" s="580"/>
      <c r="I165" s="580"/>
      <c r="J165" s="580"/>
      <c r="K165" s="580"/>
    </row>
    <row r="166" spans="3:11" ht="13.5" hidden="1" customHeight="1" x14ac:dyDescent="0.2">
      <c r="C166" s="1127" t="s">
        <v>629</v>
      </c>
      <c r="D166" s="1128"/>
      <c r="E166" s="1128"/>
      <c r="F166" s="1128"/>
      <c r="G166" s="1129"/>
      <c r="H166" s="580"/>
      <c r="I166" s="580"/>
      <c r="J166" s="580"/>
      <c r="K166" s="580"/>
    </row>
    <row r="167" spans="3:11" ht="15.75" hidden="1" customHeight="1" x14ac:dyDescent="0.2">
      <c r="C167" s="1127" t="s">
        <v>630</v>
      </c>
      <c r="D167" s="1128"/>
      <c r="E167" s="1128"/>
      <c r="F167" s="1128"/>
      <c r="G167" s="1129"/>
      <c r="H167" s="580">
        <v>0</v>
      </c>
      <c r="I167" s="580" t="e">
        <f>#REF!</f>
        <v>#REF!</v>
      </c>
      <c r="J167" s="580">
        <v>1472</v>
      </c>
      <c r="K167" s="580">
        <v>1642</v>
      </c>
    </row>
    <row r="168" spans="3:11" ht="39" hidden="1" customHeight="1" x14ac:dyDescent="0.2">
      <c r="C168" s="1127" t="s">
        <v>631</v>
      </c>
      <c r="D168" s="1128"/>
      <c r="E168" s="1128"/>
      <c r="F168" s="1128"/>
      <c r="G168" s="1129"/>
      <c r="H168" s="580">
        <v>0</v>
      </c>
      <c r="I168" s="580">
        <v>0</v>
      </c>
      <c r="J168" s="580">
        <v>16.100000000000001</v>
      </c>
      <c r="K168" s="580">
        <v>0</v>
      </c>
    </row>
    <row r="169" spans="3:11" ht="12.75" hidden="1" customHeight="1" x14ac:dyDescent="0.2">
      <c r="C169" s="1127" t="s">
        <v>632</v>
      </c>
      <c r="D169" s="1128"/>
      <c r="E169" s="1128"/>
      <c r="F169" s="1128"/>
      <c r="G169" s="1129"/>
      <c r="H169" s="580"/>
      <c r="I169" s="580"/>
      <c r="J169" s="580"/>
      <c r="K169" s="580"/>
    </row>
    <row r="170" spans="3:11" ht="12.75" hidden="1" customHeight="1" x14ac:dyDescent="0.2">
      <c r="C170" s="1118" t="s">
        <v>633</v>
      </c>
      <c r="D170" s="1119"/>
      <c r="E170" s="1119"/>
      <c r="F170" s="1119"/>
      <c r="G170" s="1120"/>
      <c r="H170" s="580">
        <v>18853.599999999999</v>
      </c>
      <c r="I170" s="580">
        <v>22280.2</v>
      </c>
      <c r="J170" s="580">
        <v>22929.9</v>
      </c>
      <c r="K170" s="580">
        <v>22075.4</v>
      </c>
    </row>
    <row r="171" spans="3:11" ht="12.75" hidden="1" customHeight="1" x14ac:dyDescent="0.2">
      <c r="C171" s="1118" t="s">
        <v>634</v>
      </c>
      <c r="D171" s="1119"/>
      <c r="E171" s="1119"/>
      <c r="F171" s="1119"/>
      <c r="G171" s="1120"/>
      <c r="H171" s="580">
        <v>26</v>
      </c>
      <c r="I171" s="580" t="e">
        <f>#REF!+#REF!+#REF!</f>
        <v>#REF!</v>
      </c>
      <c r="J171" s="580">
        <v>592.9</v>
      </c>
      <c r="K171" s="580">
        <v>145</v>
      </c>
    </row>
    <row r="172" spans="3:11" ht="12.75" hidden="1" customHeight="1" x14ac:dyDescent="0.2">
      <c r="C172" s="1118" t="s">
        <v>635</v>
      </c>
      <c r="D172" s="1119"/>
      <c r="E172" s="1119"/>
      <c r="F172" s="1119"/>
      <c r="G172" s="1120"/>
      <c r="H172" s="580"/>
      <c r="I172" s="580"/>
      <c r="J172" s="580"/>
      <c r="K172" s="580"/>
    </row>
    <row r="173" spans="3:11" ht="13.5" hidden="1" customHeight="1" x14ac:dyDescent="0.2">
      <c r="C173" s="1130" t="s">
        <v>636</v>
      </c>
      <c r="D173" s="1131"/>
      <c r="E173" s="1131"/>
      <c r="F173" s="1131"/>
      <c r="G173" s="1132"/>
      <c r="H173" s="581">
        <v>0</v>
      </c>
      <c r="I173" s="581">
        <v>0</v>
      </c>
      <c r="J173" s="581">
        <v>0</v>
      </c>
      <c r="K173" s="581">
        <v>1000</v>
      </c>
    </row>
    <row r="174" spans="3:11" ht="13.5" hidden="1" customHeight="1" x14ac:dyDescent="0.2">
      <c r="C174" s="1136" t="s">
        <v>637</v>
      </c>
      <c r="D174" s="1137"/>
      <c r="E174" s="1137"/>
      <c r="F174" s="1137"/>
      <c r="G174" s="1138"/>
      <c r="H174" s="582">
        <v>30363.1</v>
      </c>
      <c r="I174" s="578">
        <f>I156+I164</f>
        <v>33041.1</v>
      </c>
      <c r="J174" s="582">
        <v>35856.400000000001</v>
      </c>
      <c r="K174" s="582">
        <v>36286.9</v>
      </c>
    </row>
    <row r="175" spans="3:11" ht="12.75" hidden="1" x14ac:dyDescent="0.2">
      <c r="D175" s="555"/>
    </row>
    <row r="176" spans="3:11" ht="15.75" hidden="1" x14ac:dyDescent="0.2">
      <c r="C176" s="572"/>
      <c r="D176" s="572"/>
      <c r="E176" s="573"/>
      <c r="F176" s="573"/>
      <c r="G176" s="1123" t="s">
        <v>638</v>
      </c>
      <c r="H176" s="1123"/>
      <c r="I176" s="1123"/>
      <c r="J176" s="574"/>
      <c r="K176" s="574"/>
    </row>
    <row r="177" spans="3:11" ht="15.75" hidden="1" x14ac:dyDescent="0.2">
      <c r="C177" s="572"/>
      <c r="D177" s="572"/>
      <c r="E177" s="573"/>
      <c r="F177" s="573"/>
      <c r="G177" s="573"/>
      <c r="H177" s="574"/>
      <c r="I177" s="574"/>
      <c r="J177" s="574"/>
      <c r="K177" s="575"/>
    </row>
    <row r="178" spans="3:11" ht="13.5" hidden="1" customHeight="1" x14ac:dyDescent="0.2">
      <c r="C178" s="1124" t="s">
        <v>130</v>
      </c>
      <c r="D178" s="1125"/>
      <c r="E178" s="1125"/>
      <c r="F178" s="1125"/>
      <c r="G178" s="1126"/>
      <c r="H178" s="576" t="s">
        <v>615</v>
      </c>
      <c r="I178" s="576" t="s">
        <v>616</v>
      </c>
      <c r="J178" s="576" t="s">
        <v>617</v>
      </c>
      <c r="K178" s="576" t="s">
        <v>618</v>
      </c>
    </row>
    <row r="179" spans="3:11" ht="13.5" hidden="1" customHeight="1" x14ac:dyDescent="0.2">
      <c r="C179" s="1112" t="s">
        <v>619</v>
      </c>
      <c r="D179" s="1113"/>
      <c r="E179" s="1113"/>
      <c r="F179" s="1113"/>
      <c r="G179" s="1114"/>
      <c r="H179" s="577">
        <v>3664.3</v>
      </c>
      <c r="I179" s="578" t="e">
        <f>I180+I182+I184+I183+I186</f>
        <v>#REF!</v>
      </c>
      <c r="J179" s="577">
        <v>6443.1</v>
      </c>
      <c r="K179" s="577">
        <v>1560</v>
      </c>
    </row>
    <row r="180" spans="3:11" ht="12.75" hidden="1" customHeight="1" x14ac:dyDescent="0.2">
      <c r="C180" s="1115" t="s">
        <v>620</v>
      </c>
      <c r="D180" s="1116"/>
      <c r="E180" s="1116"/>
      <c r="F180" s="1116"/>
      <c r="G180" s="1117"/>
      <c r="H180" s="583">
        <v>356.3</v>
      </c>
      <c r="I180" s="583">
        <v>624.6</v>
      </c>
      <c r="J180" s="583">
        <v>1491.1</v>
      </c>
      <c r="K180" s="583">
        <v>1085.2</v>
      </c>
    </row>
    <row r="181" spans="3:11" ht="26.25" hidden="1" customHeight="1" x14ac:dyDescent="0.2">
      <c r="C181" s="1118" t="s">
        <v>621</v>
      </c>
      <c r="D181" s="1119"/>
      <c r="E181" s="1119"/>
      <c r="F181" s="1119"/>
      <c r="G181" s="1120"/>
      <c r="H181" s="580"/>
      <c r="I181" s="580"/>
      <c r="J181" s="580"/>
      <c r="K181" s="580"/>
    </row>
    <row r="182" spans="3:11" ht="27" hidden="1" customHeight="1" x14ac:dyDescent="0.2">
      <c r="C182" s="1118" t="s">
        <v>622</v>
      </c>
      <c r="D182" s="1119"/>
      <c r="E182" s="1119"/>
      <c r="F182" s="1119"/>
      <c r="G182" s="1120"/>
      <c r="H182" s="580">
        <v>12</v>
      </c>
      <c r="I182" s="580">
        <f>I121</f>
        <v>9.6999999999999993</v>
      </c>
      <c r="J182" s="580">
        <v>25</v>
      </c>
      <c r="K182" s="580">
        <v>25</v>
      </c>
    </row>
    <row r="183" spans="3:11" ht="26.25" hidden="1" customHeight="1" x14ac:dyDescent="0.2">
      <c r="C183" s="1118" t="s">
        <v>623</v>
      </c>
      <c r="D183" s="1119"/>
      <c r="E183" s="1119"/>
      <c r="F183" s="1119"/>
      <c r="G183" s="1120"/>
      <c r="H183" s="580"/>
      <c r="I183" s="580"/>
      <c r="J183" s="580"/>
      <c r="K183" s="580"/>
    </row>
    <row r="184" spans="3:11" ht="41.25" hidden="1" customHeight="1" x14ac:dyDescent="0.2">
      <c r="C184" s="1118" t="s">
        <v>624</v>
      </c>
      <c r="D184" s="1119"/>
      <c r="E184" s="1119"/>
      <c r="F184" s="1119"/>
      <c r="G184" s="1120"/>
      <c r="H184" s="580">
        <v>1300</v>
      </c>
      <c r="I184" s="580" t="e">
        <f>#REF!</f>
        <v>#REF!</v>
      </c>
      <c r="J184" s="580">
        <v>4500.2</v>
      </c>
      <c r="K184" s="580">
        <v>0</v>
      </c>
    </row>
    <row r="185" spans="3:11" ht="30" hidden="1" customHeight="1" x14ac:dyDescent="0.2">
      <c r="C185" s="1118" t="s">
        <v>625</v>
      </c>
      <c r="D185" s="1119"/>
      <c r="E185" s="1119"/>
      <c r="F185" s="1119"/>
      <c r="G185" s="1120"/>
      <c r="H185" s="580"/>
      <c r="I185" s="580"/>
      <c r="J185" s="580"/>
      <c r="K185" s="580"/>
    </row>
    <row r="186" spans="3:11" ht="26.25" hidden="1" customHeight="1" x14ac:dyDescent="0.2">
      <c r="C186" s="1130" t="s">
        <v>626</v>
      </c>
      <c r="D186" s="1131"/>
      <c r="E186" s="1131"/>
      <c r="F186" s="1131"/>
      <c r="G186" s="1132"/>
      <c r="H186" s="580">
        <v>1996</v>
      </c>
      <c r="I186" s="580" t="e">
        <f>#REF!+#REF!+#REF!+#REF!</f>
        <v>#REF!</v>
      </c>
      <c r="J186" s="580">
        <v>426.8</v>
      </c>
      <c r="K186" s="580">
        <v>449.8</v>
      </c>
    </row>
    <row r="187" spans="3:11" ht="26.25" hidden="1" customHeight="1" x14ac:dyDescent="0.2">
      <c r="C187" s="1112" t="s">
        <v>627</v>
      </c>
      <c r="D187" s="1113"/>
      <c r="E187" s="1113"/>
      <c r="F187" s="1113"/>
      <c r="G187" s="1114"/>
      <c r="H187" s="577">
        <v>4139.5</v>
      </c>
      <c r="I187" s="578" t="e">
        <f>I190+I193+I194</f>
        <v>#REF!</v>
      </c>
      <c r="J187" s="577">
        <v>4060</v>
      </c>
      <c r="K187" s="577">
        <v>3440</v>
      </c>
    </row>
    <row r="188" spans="3:11" ht="13.5" hidden="1" customHeight="1" x14ac:dyDescent="0.2">
      <c r="C188" s="1133" t="s">
        <v>628</v>
      </c>
      <c r="D188" s="1134"/>
      <c r="E188" s="1134"/>
      <c r="F188" s="1134"/>
      <c r="G188" s="1135"/>
      <c r="H188" s="580"/>
      <c r="I188" s="580"/>
      <c r="J188" s="580"/>
      <c r="K188" s="580"/>
    </row>
    <row r="189" spans="3:11" ht="13.5" hidden="1" customHeight="1" x14ac:dyDescent="0.2">
      <c r="C189" s="1127" t="s">
        <v>629</v>
      </c>
      <c r="D189" s="1128"/>
      <c r="E189" s="1128"/>
      <c r="F189" s="1128"/>
      <c r="G189" s="1129"/>
      <c r="H189" s="580"/>
      <c r="I189" s="580"/>
      <c r="J189" s="580"/>
      <c r="K189" s="580"/>
    </row>
    <row r="190" spans="3:11" ht="13.5" hidden="1" customHeight="1" x14ac:dyDescent="0.2">
      <c r="C190" s="1127" t="s">
        <v>630</v>
      </c>
      <c r="D190" s="1128"/>
      <c r="E190" s="1128"/>
      <c r="F190" s="1128"/>
      <c r="G190" s="1129"/>
      <c r="H190" s="580">
        <v>2928.4</v>
      </c>
      <c r="I190" s="580" t="e">
        <f>#REF!+#REF!</f>
        <v>#REF!</v>
      </c>
      <c r="J190" s="580">
        <v>3622</v>
      </c>
      <c r="K190" s="580">
        <v>3035</v>
      </c>
    </row>
    <row r="191" spans="3:11" ht="40.5" hidden="1" customHeight="1" x14ac:dyDescent="0.2">
      <c r="C191" s="1127" t="s">
        <v>631</v>
      </c>
      <c r="D191" s="1128"/>
      <c r="E191" s="1128"/>
      <c r="F191" s="1128"/>
      <c r="G191" s="1129"/>
      <c r="H191" s="580"/>
      <c r="I191" s="580"/>
      <c r="J191" s="580"/>
      <c r="K191" s="580"/>
    </row>
    <row r="192" spans="3:11" ht="12.75" hidden="1" customHeight="1" x14ac:dyDescent="0.2">
      <c r="C192" s="1127" t="s">
        <v>632</v>
      </c>
      <c r="D192" s="1128"/>
      <c r="E192" s="1128"/>
      <c r="F192" s="1128"/>
      <c r="G192" s="1129"/>
      <c r="H192" s="580"/>
      <c r="I192" s="580"/>
      <c r="J192" s="580"/>
      <c r="K192" s="580"/>
    </row>
    <row r="193" spans="2:15" ht="12.75" hidden="1" customHeight="1" x14ac:dyDescent="0.2">
      <c r="C193" s="1118" t="s">
        <v>633</v>
      </c>
      <c r="D193" s="1119"/>
      <c r="E193" s="1119"/>
      <c r="F193" s="1119"/>
      <c r="G193" s="1120"/>
      <c r="H193" s="580">
        <v>230.4</v>
      </c>
      <c r="I193" s="580" t="e">
        <f>#REF!</f>
        <v>#REF!</v>
      </c>
      <c r="J193" s="580">
        <v>160</v>
      </c>
      <c r="K193" s="580">
        <v>160</v>
      </c>
    </row>
    <row r="194" spans="2:15" ht="12.75" hidden="1" customHeight="1" x14ac:dyDescent="0.2">
      <c r="C194" s="1118" t="s">
        <v>634</v>
      </c>
      <c r="D194" s="1119"/>
      <c r="E194" s="1119"/>
      <c r="F194" s="1119"/>
      <c r="G194" s="1120"/>
      <c r="H194" s="580">
        <v>980.7</v>
      </c>
      <c r="I194" s="580" t="e">
        <f>#REF!+#REF!+#REF!+#REF!</f>
        <v>#REF!</v>
      </c>
      <c r="J194" s="580">
        <v>278</v>
      </c>
      <c r="K194" s="580">
        <v>245</v>
      </c>
    </row>
    <row r="195" spans="2:15" ht="12.75" hidden="1" customHeight="1" x14ac:dyDescent="0.2">
      <c r="C195" s="1118" t="s">
        <v>635</v>
      </c>
      <c r="D195" s="1119"/>
      <c r="E195" s="1119"/>
      <c r="F195" s="1119"/>
      <c r="G195" s="1120"/>
      <c r="H195" s="580"/>
      <c r="I195" s="580"/>
      <c r="J195" s="580"/>
      <c r="K195" s="580"/>
    </row>
    <row r="196" spans="2:15" ht="13.5" hidden="1" customHeight="1" x14ac:dyDescent="0.2">
      <c r="C196" s="1130" t="s">
        <v>636</v>
      </c>
      <c r="D196" s="1131"/>
      <c r="E196" s="1131"/>
      <c r="F196" s="1131"/>
      <c r="G196" s="1132"/>
      <c r="H196" s="581"/>
      <c r="I196" s="581"/>
      <c r="J196" s="581"/>
      <c r="K196" s="581"/>
    </row>
    <row r="197" spans="2:15" ht="13.5" hidden="1" customHeight="1" x14ac:dyDescent="0.2">
      <c r="C197" s="1136" t="s">
        <v>637</v>
      </c>
      <c r="D197" s="1137"/>
      <c r="E197" s="1137"/>
      <c r="F197" s="1137"/>
      <c r="G197" s="1138"/>
      <c r="H197" s="582">
        <v>7803.8</v>
      </c>
      <c r="I197" s="578" t="e">
        <f>I179+I187</f>
        <v>#REF!</v>
      </c>
      <c r="J197" s="582">
        <v>10503.1</v>
      </c>
      <c r="K197" s="582">
        <v>5000</v>
      </c>
    </row>
    <row r="198" spans="2:15" ht="12.75" hidden="1" x14ac:dyDescent="0.2">
      <c r="D198" s="555"/>
    </row>
    <row r="199" spans="2:15" ht="12.75" hidden="1" x14ac:dyDescent="0.2">
      <c r="D199" s="555"/>
    </row>
    <row r="200" spans="2:15" ht="12.75" x14ac:dyDescent="0.2">
      <c r="D200" s="555"/>
    </row>
    <row r="201" spans="2:15" ht="22.5" customHeight="1" x14ac:dyDescent="0.2">
      <c r="B201" s="724"/>
      <c r="C201" s="724"/>
      <c r="D201" s="1140" t="s">
        <v>145</v>
      </c>
      <c r="E201" s="1140"/>
      <c r="F201" s="1140"/>
      <c r="G201" s="1140"/>
      <c r="H201" s="1140"/>
      <c r="I201" s="1140"/>
      <c r="J201" s="585"/>
    </row>
    <row r="202" spans="2:15" ht="33" customHeight="1" x14ac:dyDescent="0.2">
      <c r="B202" s="1139" t="s">
        <v>146</v>
      </c>
      <c r="C202" s="1139"/>
      <c r="D202" s="1139"/>
      <c r="E202" s="725"/>
      <c r="F202" s="1139" t="s">
        <v>147</v>
      </c>
      <c r="G202" s="1139"/>
      <c r="H202" s="1139"/>
      <c r="I202" s="724" t="s">
        <v>148</v>
      </c>
      <c r="J202" s="725"/>
      <c r="K202" s="569"/>
      <c r="O202" s="726"/>
    </row>
    <row r="203" spans="2:15" ht="15.75" customHeight="1" x14ac:dyDescent="0.2">
      <c r="B203" s="724" t="s">
        <v>149</v>
      </c>
      <c r="C203" s="724"/>
      <c r="D203" s="724"/>
      <c r="E203" s="724"/>
      <c r="F203" s="1139" t="s">
        <v>150</v>
      </c>
      <c r="G203" s="1139"/>
      <c r="H203" s="1139"/>
      <c r="I203" s="724" t="s">
        <v>151</v>
      </c>
      <c r="J203" s="725"/>
      <c r="K203" s="586"/>
    </row>
    <row r="204" spans="2:15" ht="15.75" x14ac:dyDescent="0.2">
      <c r="B204" s="724" t="s">
        <v>152</v>
      </c>
      <c r="C204" s="724"/>
      <c r="D204" s="724"/>
      <c r="E204" s="724"/>
      <c r="F204" s="724" t="s">
        <v>153</v>
      </c>
      <c r="G204" s="444"/>
      <c r="H204" s="444"/>
      <c r="I204" s="724" t="s">
        <v>154</v>
      </c>
      <c r="J204" s="724"/>
      <c r="K204" s="587"/>
    </row>
    <row r="205" spans="2:15" ht="15.75" x14ac:dyDescent="0.2">
      <c r="B205" s="724" t="s">
        <v>155</v>
      </c>
      <c r="C205" s="724"/>
      <c r="D205" s="724"/>
      <c r="E205" s="724"/>
      <c r="F205" s="724" t="s">
        <v>156</v>
      </c>
      <c r="G205" s="444"/>
      <c r="H205" s="444"/>
      <c r="I205" s="724" t="s">
        <v>157</v>
      </c>
      <c r="J205" s="724"/>
      <c r="K205" s="587"/>
    </row>
    <row r="206" spans="2:15" ht="15.75" x14ac:dyDescent="0.2">
      <c r="B206" s="724" t="s">
        <v>158</v>
      </c>
      <c r="C206" s="724"/>
      <c r="D206" s="724"/>
      <c r="E206" s="724"/>
      <c r="F206" s="724" t="s">
        <v>159</v>
      </c>
      <c r="G206" s="444"/>
      <c r="H206" s="724"/>
      <c r="I206" s="444"/>
      <c r="J206" s="584"/>
      <c r="K206" s="587"/>
    </row>
    <row r="207" spans="2:15" ht="15.75" x14ac:dyDescent="0.2">
      <c r="B207" s="724" t="s">
        <v>160</v>
      </c>
      <c r="C207" s="724"/>
      <c r="D207" s="724"/>
      <c r="E207" s="724"/>
      <c r="F207" s="724" t="s">
        <v>161</v>
      </c>
      <c r="G207" s="444"/>
      <c r="H207" s="724"/>
      <c r="I207" s="444"/>
      <c r="J207" s="584"/>
      <c r="K207" s="587"/>
    </row>
    <row r="208" spans="2:15" ht="15.75" x14ac:dyDescent="0.2">
      <c r="B208" s="724" t="s">
        <v>162</v>
      </c>
      <c r="C208" s="724"/>
      <c r="D208" s="724"/>
      <c r="E208" s="724"/>
      <c r="F208" s="724" t="s">
        <v>163</v>
      </c>
      <c r="G208" s="444"/>
      <c r="H208" s="724"/>
      <c r="I208" s="444"/>
      <c r="J208" s="584"/>
      <c r="K208" s="587"/>
      <c r="L208" s="588"/>
    </row>
    <row r="209" spans="2:11" ht="15.75" customHeight="1" x14ac:dyDescent="0.2">
      <c r="B209" s="724" t="s">
        <v>164</v>
      </c>
      <c r="C209" s="724"/>
      <c r="D209" s="724"/>
      <c r="E209" s="724"/>
      <c r="F209" s="724" t="s">
        <v>165</v>
      </c>
      <c r="G209" s="444"/>
      <c r="H209" s="724"/>
      <c r="I209" s="444"/>
      <c r="J209" s="584"/>
      <c r="K209" s="587"/>
    </row>
    <row r="210" spans="2:11" ht="15.75" x14ac:dyDescent="0.2">
      <c r="K210" s="587"/>
    </row>
    <row r="211" spans="2:11" x14ac:dyDescent="0.2">
      <c r="E211" s="589"/>
      <c r="F211" s="589"/>
      <c r="G211" s="590"/>
    </row>
    <row r="212" spans="2:11" ht="15.75" x14ac:dyDescent="0.2">
      <c r="I212" s="591"/>
    </row>
  </sheetData>
  <mergeCells count="418">
    <mergeCell ref="L73:O73"/>
    <mergeCell ref="A96:A99"/>
    <mergeCell ref="B96:B99"/>
    <mergeCell ref="C96:C99"/>
    <mergeCell ref="E96:E99"/>
    <mergeCell ref="F96:F99"/>
    <mergeCell ref="L96:O96"/>
    <mergeCell ref="O93:O95"/>
    <mergeCell ref="A93:A95"/>
    <mergeCell ref="B93:B95"/>
    <mergeCell ref="C93:C95"/>
    <mergeCell ref="D93:D95"/>
    <mergeCell ref="E93:E95"/>
    <mergeCell ref="F93:F95"/>
    <mergeCell ref="L93:L95"/>
    <mergeCell ref="M93:M95"/>
    <mergeCell ref="N93:N95"/>
    <mergeCell ref="L89:L90"/>
    <mergeCell ref="M89:M90"/>
    <mergeCell ref="N89:N90"/>
    <mergeCell ref="O89:O90"/>
    <mergeCell ref="A91:A92"/>
    <mergeCell ref="B91:B92"/>
    <mergeCell ref="C91:C92"/>
    <mergeCell ref="F203:H203"/>
    <mergeCell ref="C194:G194"/>
    <mergeCell ref="C195:G195"/>
    <mergeCell ref="C196:G196"/>
    <mergeCell ref="C197:G197"/>
    <mergeCell ref="D201:I201"/>
    <mergeCell ref="B202:D202"/>
    <mergeCell ref="F202:H202"/>
    <mergeCell ref="C188:G188"/>
    <mergeCell ref="C189:G189"/>
    <mergeCell ref="C190:G190"/>
    <mergeCell ref="C191:G191"/>
    <mergeCell ref="C192:G192"/>
    <mergeCell ref="C193:G193"/>
    <mergeCell ref="C182:G182"/>
    <mergeCell ref="C183:G183"/>
    <mergeCell ref="C184:G184"/>
    <mergeCell ref="C185:G185"/>
    <mergeCell ref="C186:G186"/>
    <mergeCell ref="C187:G187"/>
    <mergeCell ref="C174:G174"/>
    <mergeCell ref="G176:I176"/>
    <mergeCell ref="C178:G178"/>
    <mergeCell ref="C179:G179"/>
    <mergeCell ref="C180:G180"/>
    <mergeCell ref="C181:G181"/>
    <mergeCell ref="C168:G168"/>
    <mergeCell ref="C169:G169"/>
    <mergeCell ref="C170:G170"/>
    <mergeCell ref="C171:G171"/>
    <mergeCell ref="C172:G172"/>
    <mergeCell ref="C173:G173"/>
    <mergeCell ref="C162:G162"/>
    <mergeCell ref="C163:G163"/>
    <mergeCell ref="C164:G164"/>
    <mergeCell ref="C165:G165"/>
    <mergeCell ref="C166:G166"/>
    <mergeCell ref="C167:G167"/>
    <mergeCell ref="C156:G156"/>
    <mergeCell ref="C157:G157"/>
    <mergeCell ref="C158:G158"/>
    <mergeCell ref="C159:G159"/>
    <mergeCell ref="C160:G160"/>
    <mergeCell ref="C161:G161"/>
    <mergeCell ref="A148:G148"/>
    <mergeCell ref="A149:G149"/>
    <mergeCell ref="D150:H150"/>
    <mergeCell ref="D151:H151"/>
    <mergeCell ref="G153:I153"/>
    <mergeCell ref="C155:G155"/>
    <mergeCell ref="A145:G145"/>
    <mergeCell ref="A146:G146"/>
    <mergeCell ref="A147:G147"/>
    <mergeCell ref="B134:G134"/>
    <mergeCell ref="L134:O134"/>
    <mergeCell ref="C137:K137"/>
    <mergeCell ref="A139:G139"/>
    <mergeCell ref="A140:G140"/>
    <mergeCell ref="A141:G141"/>
    <mergeCell ref="A132:A133"/>
    <mergeCell ref="B132:B133"/>
    <mergeCell ref="C132:C133"/>
    <mergeCell ref="D132:D133"/>
    <mergeCell ref="E132:E133"/>
    <mergeCell ref="F132:F133"/>
    <mergeCell ref="A142:G142"/>
    <mergeCell ref="A143:G143"/>
    <mergeCell ref="A144:G144"/>
    <mergeCell ref="O127:O128"/>
    <mergeCell ref="A129:A131"/>
    <mergeCell ref="B129:B131"/>
    <mergeCell ref="C129:C131"/>
    <mergeCell ref="D129:D131"/>
    <mergeCell ref="E129:E131"/>
    <mergeCell ref="F129:F131"/>
    <mergeCell ref="L129:L131"/>
    <mergeCell ref="M129:M131"/>
    <mergeCell ref="N129:N131"/>
    <mergeCell ref="O129:O131"/>
    <mergeCell ref="A126:A128"/>
    <mergeCell ref="B126:B128"/>
    <mergeCell ref="C126:C128"/>
    <mergeCell ref="D126:D128"/>
    <mergeCell ref="E126:E128"/>
    <mergeCell ref="F126:F128"/>
    <mergeCell ref="L127:L128"/>
    <mergeCell ref="M127:M128"/>
    <mergeCell ref="N127:N128"/>
    <mergeCell ref="O118:O119"/>
    <mergeCell ref="O121:O123"/>
    <mergeCell ref="A124:A125"/>
    <mergeCell ref="B124:B125"/>
    <mergeCell ref="C124:C125"/>
    <mergeCell ref="D124:D125"/>
    <mergeCell ref="E124:E125"/>
    <mergeCell ref="F124:F125"/>
    <mergeCell ref="L124:L125"/>
    <mergeCell ref="M124:M125"/>
    <mergeCell ref="N124:N125"/>
    <mergeCell ref="O124:O125"/>
    <mergeCell ref="A120:A123"/>
    <mergeCell ref="B120:B123"/>
    <mergeCell ref="C120:C123"/>
    <mergeCell ref="D120:D123"/>
    <mergeCell ref="E120:E123"/>
    <mergeCell ref="F120:F123"/>
    <mergeCell ref="L121:L123"/>
    <mergeCell ref="M121:M123"/>
    <mergeCell ref="N121:N123"/>
    <mergeCell ref="A118:A119"/>
    <mergeCell ref="B118:B119"/>
    <mergeCell ref="C118:C119"/>
    <mergeCell ref="D118:D119"/>
    <mergeCell ref="E118:E119"/>
    <mergeCell ref="F118:F119"/>
    <mergeCell ref="L118:L119"/>
    <mergeCell ref="M118:M119"/>
    <mergeCell ref="N118:N119"/>
    <mergeCell ref="C115:C116"/>
    <mergeCell ref="D115:D116"/>
    <mergeCell ref="E115:E116"/>
    <mergeCell ref="F115:F116"/>
    <mergeCell ref="L115:L116"/>
    <mergeCell ref="M115:M116"/>
    <mergeCell ref="N115:N116"/>
    <mergeCell ref="O115:O116"/>
    <mergeCell ref="C117:O117"/>
    <mergeCell ref="A113:A114"/>
    <mergeCell ref="B113:B114"/>
    <mergeCell ref="C113:C114"/>
    <mergeCell ref="D113:D114"/>
    <mergeCell ref="E113:E114"/>
    <mergeCell ref="F113:F114"/>
    <mergeCell ref="L109:L110"/>
    <mergeCell ref="M109:M110"/>
    <mergeCell ref="N109:N110"/>
    <mergeCell ref="L113:L114"/>
    <mergeCell ref="M113:M114"/>
    <mergeCell ref="N113:N114"/>
    <mergeCell ref="C112:O112"/>
    <mergeCell ref="O113:O114"/>
    <mergeCell ref="N100:N103"/>
    <mergeCell ref="A106:A108"/>
    <mergeCell ref="B106:B108"/>
    <mergeCell ref="C106:C108"/>
    <mergeCell ref="D106:D108"/>
    <mergeCell ref="E106:E108"/>
    <mergeCell ref="F106:F108"/>
    <mergeCell ref="O109:O110"/>
    <mergeCell ref="B111:O111"/>
    <mergeCell ref="L106:L108"/>
    <mergeCell ref="M106:M108"/>
    <mergeCell ref="N106:N108"/>
    <mergeCell ref="O106:O108"/>
    <mergeCell ref="A109:A110"/>
    <mergeCell ref="B109:B110"/>
    <mergeCell ref="C109:C110"/>
    <mergeCell ref="D109:D110"/>
    <mergeCell ref="E109:E110"/>
    <mergeCell ref="F109:F110"/>
    <mergeCell ref="B89:B90"/>
    <mergeCell ref="C89:C90"/>
    <mergeCell ref="D89:D90"/>
    <mergeCell ref="E89:E90"/>
    <mergeCell ref="F89:F90"/>
    <mergeCell ref="O100:O103"/>
    <mergeCell ref="A104:A105"/>
    <mergeCell ref="B104:B105"/>
    <mergeCell ref="C104:C105"/>
    <mergeCell ref="D104:D105"/>
    <mergeCell ref="E104:E105"/>
    <mergeCell ref="F104:F105"/>
    <mergeCell ref="L104:L105"/>
    <mergeCell ref="M104:M105"/>
    <mergeCell ref="N104:N105"/>
    <mergeCell ref="O104:O105"/>
    <mergeCell ref="A100:A103"/>
    <mergeCell ref="B100:B103"/>
    <mergeCell ref="C100:C103"/>
    <mergeCell ref="D100:D103"/>
    <mergeCell ref="E100:E103"/>
    <mergeCell ref="F100:F103"/>
    <mergeCell ref="L100:L103"/>
    <mergeCell ref="M100:M103"/>
    <mergeCell ref="L91:L92"/>
    <mergeCell ref="M91:M92"/>
    <mergeCell ref="N91:N92"/>
    <mergeCell ref="O91:O92"/>
    <mergeCell ref="L80:L82"/>
    <mergeCell ref="M80:M82"/>
    <mergeCell ref="N80:N82"/>
    <mergeCell ref="O80:O82"/>
    <mergeCell ref="A83:A88"/>
    <mergeCell ref="B83:B88"/>
    <mergeCell ref="C83:C88"/>
    <mergeCell ref="D83:D88"/>
    <mergeCell ref="E83:E88"/>
    <mergeCell ref="F83:F88"/>
    <mergeCell ref="A80:A82"/>
    <mergeCell ref="B80:B82"/>
    <mergeCell ref="C80:C82"/>
    <mergeCell ref="D80:D82"/>
    <mergeCell ref="E80:E82"/>
    <mergeCell ref="F80:F82"/>
    <mergeCell ref="D91:D92"/>
    <mergeCell ref="E91:E92"/>
    <mergeCell ref="F91:F92"/>
    <mergeCell ref="A89:A90"/>
    <mergeCell ref="D76:D77"/>
    <mergeCell ref="G76:G77"/>
    <mergeCell ref="H76:H77"/>
    <mergeCell ref="I76:I77"/>
    <mergeCell ref="J76:J77"/>
    <mergeCell ref="K76:K77"/>
    <mergeCell ref="C67:O67"/>
    <mergeCell ref="A68:A70"/>
    <mergeCell ref="B68:B70"/>
    <mergeCell ref="C68:C70"/>
    <mergeCell ref="D68:D70"/>
    <mergeCell ref="E68:E70"/>
    <mergeCell ref="F68:F70"/>
    <mergeCell ref="A71:A72"/>
    <mergeCell ref="B71:B72"/>
    <mergeCell ref="C71:C72"/>
    <mergeCell ref="D71:D72"/>
    <mergeCell ref="E71:E72"/>
    <mergeCell ref="F71:F72"/>
    <mergeCell ref="A73:A79"/>
    <mergeCell ref="B73:B79"/>
    <mergeCell ref="C73:C79"/>
    <mergeCell ref="E73:E79"/>
    <mergeCell ref="F73:F79"/>
    <mergeCell ref="L59:L60"/>
    <mergeCell ref="M59:M60"/>
    <mergeCell ref="N59:N60"/>
    <mergeCell ref="L63:L64"/>
    <mergeCell ref="M63:M64"/>
    <mergeCell ref="N63:N64"/>
    <mergeCell ref="O63:O64"/>
    <mergeCell ref="L65:L66"/>
    <mergeCell ref="M65:M66"/>
    <mergeCell ref="N65:N66"/>
    <mergeCell ref="O65:O66"/>
    <mergeCell ref="L61:L62"/>
    <mergeCell ref="M61:M62"/>
    <mergeCell ref="N61:N62"/>
    <mergeCell ref="O61:O62"/>
    <mergeCell ref="C56:C58"/>
    <mergeCell ref="D56:D58"/>
    <mergeCell ref="E56:E58"/>
    <mergeCell ref="F56:F58"/>
    <mergeCell ref="A63:A66"/>
    <mergeCell ref="B63:B66"/>
    <mergeCell ref="C63:C66"/>
    <mergeCell ref="D63:D66"/>
    <mergeCell ref="E63:E66"/>
    <mergeCell ref="F63:F66"/>
    <mergeCell ref="C50:C51"/>
    <mergeCell ref="D50:D51"/>
    <mergeCell ref="E50:E51"/>
    <mergeCell ref="A48:A49"/>
    <mergeCell ref="B48:B49"/>
    <mergeCell ref="O59:O60"/>
    <mergeCell ref="A61:A62"/>
    <mergeCell ref="B61:B62"/>
    <mergeCell ref="C61:C62"/>
    <mergeCell ref="D61:D62"/>
    <mergeCell ref="E61:E62"/>
    <mergeCell ref="F61:F62"/>
    <mergeCell ref="L56:L58"/>
    <mergeCell ref="M56:M58"/>
    <mergeCell ref="N56:N58"/>
    <mergeCell ref="O56:O58"/>
    <mergeCell ref="A59:A60"/>
    <mergeCell ref="B59:B60"/>
    <mergeCell ref="C59:C60"/>
    <mergeCell ref="D59:D60"/>
    <mergeCell ref="E59:E60"/>
    <mergeCell ref="F59:F60"/>
    <mergeCell ref="A56:A58"/>
    <mergeCell ref="B56:B58"/>
    <mergeCell ref="F50:F51"/>
    <mergeCell ref="L50:L51"/>
    <mergeCell ref="M50:M51"/>
    <mergeCell ref="N50:N51"/>
    <mergeCell ref="O45:O47"/>
    <mergeCell ref="A53:A55"/>
    <mergeCell ref="B53:B55"/>
    <mergeCell ref="C53:C55"/>
    <mergeCell ref="D53:D55"/>
    <mergeCell ref="E53:E55"/>
    <mergeCell ref="F53:F55"/>
    <mergeCell ref="O50:O51"/>
    <mergeCell ref="C52:O52"/>
    <mergeCell ref="F48:F49"/>
    <mergeCell ref="L48:L49"/>
    <mergeCell ref="M48:M49"/>
    <mergeCell ref="N48:N49"/>
    <mergeCell ref="O48:O49"/>
    <mergeCell ref="L53:L54"/>
    <mergeCell ref="M53:M54"/>
    <mergeCell ref="N53:N54"/>
    <mergeCell ref="O53:O54"/>
    <mergeCell ref="A50:A51"/>
    <mergeCell ref="B50:B51"/>
    <mergeCell ref="C48:C49"/>
    <mergeCell ref="D48:D49"/>
    <mergeCell ref="E48:E49"/>
    <mergeCell ref="F41:F44"/>
    <mergeCell ref="L41:L44"/>
    <mergeCell ref="M41:M44"/>
    <mergeCell ref="N41:N44"/>
    <mergeCell ref="O41:O44"/>
    <mergeCell ref="A45:A47"/>
    <mergeCell ref="B45:B47"/>
    <mergeCell ref="C45:C47"/>
    <mergeCell ref="D45:D47"/>
    <mergeCell ref="E45:E47"/>
    <mergeCell ref="F45:F47"/>
    <mergeCell ref="L45:L47"/>
    <mergeCell ref="M45:M47"/>
    <mergeCell ref="N45:N47"/>
    <mergeCell ref="L20:O22"/>
    <mergeCell ref="L24:L37"/>
    <mergeCell ref="D38:D40"/>
    <mergeCell ref="E38:E40"/>
    <mergeCell ref="F38:F40"/>
    <mergeCell ref="A41:A44"/>
    <mergeCell ref="B41:B44"/>
    <mergeCell ref="C41:C44"/>
    <mergeCell ref="D41:D44"/>
    <mergeCell ref="E41:E44"/>
    <mergeCell ref="A20:A40"/>
    <mergeCell ref="B20:B40"/>
    <mergeCell ref="C20:C40"/>
    <mergeCell ref="D20:D22"/>
    <mergeCell ref="E20:E22"/>
    <mergeCell ref="F20:F22"/>
    <mergeCell ref="A18:A19"/>
    <mergeCell ref="B18:B19"/>
    <mergeCell ref="C18:C19"/>
    <mergeCell ref="D18:D19"/>
    <mergeCell ref="E18:E19"/>
    <mergeCell ref="F18:F19"/>
    <mergeCell ref="O12:O13"/>
    <mergeCell ref="A14:A17"/>
    <mergeCell ref="B14:B17"/>
    <mergeCell ref="C14:C17"/>
    <mergeCell ref="D14:D17"/>
    <mergeCell ref="E14:E17"/>
    <mergeCell ref="F14:F17"/>
    <mergeCell ref="L18:L19"/>
    <mergeCell ref="M18:M19"/>
    <mergeCell ref="N18:N19"/>
    <mergeCell ref="O18:O19"/>
    <mergeCell ref="A12:A13"/>
    <mergeCell ref="B12:B13"/>
    <mergeCell ref="C12:C13"/>
    <mergeCell ref="D12:D13"/>
    <mergeCell ref="E12:E13"/>
    <mergeCell ref="F12:F13"/>
    <mergeCell ref="L12:L13"/>
    <mergeCell ref="M12:M13"/>
    <mergeCell ref="N12:N13"/>
    <mergeCell ref="A7:O7"/>
    <mergeCell ref="B8:O8"/>
    <mergeCell ref="C9:O9"/>
    <mergeCell ref="A10:A11"/>
    <mergeCell ref="B10:B11"/>
    <mergeCell ref="C10:C11"/>
    <mergeCell ref="D10:D11"/>
    <mergeCell ref="E10:E11"/>
    <mergeCell ref="F10:F11"/>
    <mergeCell ref="L10:L11"/>
    <mergeCell ref="M10:M11"/>
    <mergeCell ref="N10:N11"/>
    <mergeCell ref="O10:O11"/>
    <mergeCell ref="H4:H6"/>
    <mergeCell ref="I4:I6"/>
    <mergeCell ref="J4:J6"/>
    <mergeCell ref="K4:K6"/>
    <mergeCell ref="L4:O4"/>
    <mergeCell ref="L5:L6"/>
    <mergeCell ref="M5:O5"/>
    <mergeCell ref="A1:O1"/>
    <mergeCell ref="A2:O2"/>
    <mergeCell ref="L3:O3"/>
    <mergeCell ref="A4:A6"/>
    <mergeCell ref="B4:B6"/>
    <mergeCell ref="C4:C6"/>
    <mergeCell ref="D4:D6"/>
    <mergeCell ref="E4:E6"/>
    <mergeCell ref="F4:F6"/>
    <mergeCell ref="G4:G6"/>
  </mergeCells>
  <printOptions horizontalCentered="1"/>
  <pageMargins left="0" right="0" top="0.47244094488188981" bottom="0.19685039370078741" header="0.19685039370078741" footer="3.937007874015748E-2"/>
  <pageSetup paperSize="9" scale="74" orientation="landscape" r:id="rId1"/>
  <headerFooter differentFirst="1" scaleWithDoc="0">
    <oddHeader>&amp;L     &amp;C&amp;P</oddHeader>
  </headerFooter>
  <rowBreaks count="6" manualBreakCount="6">
    <brk id="22" max="14" man="1"/>
    <brk id="35" max="14" man="1"/>
    <brk id="60" max="14" man="1"/>
    <brk id="88" max="14" man="1"/>
    <brk id="110" max="14" man="1"/>
    <brk id="134" max="14" man="1"/>
  </rowBreaks>
  <colBreaks count="1" manualBreakCount="1">
    <brk id="15" max="236" man="1"/>
  </colBreaks>
  <ignoredErrors>
    <ignoredError sqref="H103:I103 H23:K23 H40:K40" formulaRange="1"/>
    <ignoredError sqref="E89:F99 E87:F88 E68:F72 E53:F66 E34:F51 E24:E33 E10:F22 E100:F105 E113:F116 E118:F131 E132:F133 M24:O37 M53:O66 M89:O95 E107:E108 E106 E110 E109 F110 F107:F108 F106 F109 A104:C110 A113:C116 A118:C133 A117:B117 A112:B112 A111 A93:C103 E73:F8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H134"/>
  <sheetViews>
    <sheetView topLeftCell="A79" zoomScaleNormal="100" zoomScaleSheetLayoutView="75" zoomScalePageLayoutView="75" workbookViewId="0">
      <selection activeCell="V49" sqref="V49"/>
    </sheetView>
  </sheetViews>
  <sheetFormatPr defaultColWidth="9.140625" defaultRowHeight="11.25" x14ac:dyDescent="0.2"/>
  <cols>
    <col min="1" max="3" width="3.42578125" style="152" customWidth="1"/>
    <col min="4" max="4" width="35.42578125" style="152" customWidth="1"/>
    <col min="5" max="6" width="4.7109375" style="152" customWidth="1"/>
    <col min="7" max="7" width="9" style="154" customWidth="1"/>
    <col min="8" max="9" width="13.28515625" style="152" customWidth="1"/>
    <col min="10" max="10" width="13.140625" style="152" customWidth="1"/>
    <col min="11" max="11" width="13.28515625" style="152" customWidth="1"/>
    <col min="12" max="12" width="38.7109375" style="152" customWidth="1"/>
    <col min="13" max="13" width="8.7109375" style="349" customWidth="1"/>
    <col min="14" max="15" width="8.7109375" style="152" customWidth="1"/>
    <col min="16" max="16384" width="9.140625" style="152"/>
  </cols>
  <sheetData>
    <row r="1" spans="1:20" ht="18" customHeight="1" x14ac:dyDescent="0.2">
      <c r="A1" s="293"/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09"/>
      <c r="M1" s="209"/>
      <c r="N1" s="209"/>
      <c r="O1" s="209"/>
      <c r="T1" s="159"/>
    </row>
    <row r="2" spans="1:20" ht="16.5" customHeight="1" x14ac:dyDescent="0.2">
      <c r="A2" s="1176"/>
      <c r="B2" s="1177"/>
      <c r="C2" s="1177"/>
      <c r="D2" s="1177"/>
      <c r="E2" s="1177"/>
      <c r="F2" s="1177"/>
      <c r="G2" s="1177"/>
      <c r="H2" s="1177"/>
      <c r="I2" s="1177"/>
      <c r="J2" s="1177"/>
      <c r="K2" s="1177"/>
      <c r="L2" s="1177"/>
      <c r="M2" s="1177"/>
      <c r="N2" s="1177"/>
      <c r="O2" s="1177"/>
    </row>
    <row r="3" spans="1:20" ht="16.5" customHeight="1" x14ac:dyDescent="0.25">
      <c r="A3" s="295"/>
      <c r="B3" s="296"/>
      <c r="C3" s="296"/>
      <c r="D3" s="296"/>
      <c r="E3" s="296"/>
      <c r="F3" s="296"/>
      <c r="G3" s="296"/>
      <c r="H3" s="297" t="s">
        <v>247</v>
      </c>
      <c r="I3" s="297"/>
      <c r="J3" s="297"/>
      <c r="K3" s="297"/>
      <c r="L3" s="296"/>
      <c r="M3" s="296"/>
      <c r="N3" s="296"/>
      <c r="O3" s="296"/>
    </row>
    <row r="4" spans="1:20" ht="21" customHeight="1" x14ac:dyDescent="0.2">
      <c r="A4" s="160" t="s">
        <v>248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298"/>
      <c r="Q4" s="299"/>
      <c r="R4" s="153"/>
      <c r="S4" s="153"/>
    </row>
    <row r="5" spans="1:20" ht="19.5" customHeight="1" x14ac:dyDescent="0.2">
      <c r="A5" s="300"/>
      <c r="B5" s="300"/>
      <c r="C5" s="300"/>
      <c r="D5" s="300"/>
      <c r="E5" s="300"/>
      <c r="F5" s="300"/>
      <c r="G5" s="301"/>
      <c r="H5" s="300"/>
      <c r="I5" s="300"/>
      <c r="J5" s="300"/>
      <c r="K5" s="300"/>
      <c r="L5" s="300"/>
      <c r="M5" s="1178"/>
      <c r="N5" s="1178"/>
      <c r="O5" s="7" t="s">
        <v>2</v>
      </c>
    </row>
    <row r="6" spans="1:20" ht="27.75" customHeight="1" x14ac:dyDescent="0.2">
      <c r="A6" s="1179" t="s">
        <v>3</v>
      </c>
      <c r="B6" s="1179" t="s">
        <v>4</v>
      </c>
      <c r="C6" s="1179" t="s">
        <v>5</v>
      </c>
      <c r="D6" s="1163" t="s">
        <v>6</v>
      </c>
      <c r="E6" s="1179" t="s">
        <v>7</v>
      </c>
      <c r="F6" s="1180" t="s">
        <v>249</v>
      </c>
      <c r="G6" s="1179" t="s">
        <v>9</v>
      </c>
      <c r="H6" s="1159" t="s">
        <v>131</v>
      </c>
      <c r="I6" s="1156" t="s">
        <v>11</v>
      </c>
      <c r="J6" s="1159" t="s">
        <v>12</v>
      </c>
      <c r="K6" s="1159" t="s">
        <v>13</v>
      </c>
      <c r="L6" s="1162" t="s">
        <v>168</v>
      </c>
      <c r="M6" s="1162"/>
      <c r="N6" s="1162"/>
      <c r="O6" s="1162"/>
    </row>
    <row r="7" spans="1:20" ht="24.75" customHeight="1" x14ac:dyDescent="0.2">
      <c r="A7" s="1179"/>
      <c r="B7" s="1179"/>
      <c r="C7" s="1179"/>
      <c r="D7" s="1163"/>
      <c r="E7" s="1179"/>
      <c r="F7" s="1180"/>
      <c r="G7" s="1179"/>
      <c r="H7" s="1160"/>
      <c r="I7" s="1157"/>
      <c r="J7" s="1160"/>
      <c r="K7" s="1160"/>
      <c r="L7" s="1163" t="s">
        <v>15</v>
      </c>
      <c r="M7" s="1162" t="s">
        <v>16</v>
      </c>
      <c r="N7" s="1162"/>
      <c r="O7" s="1162"/>
    </row>
    <row r="8" spans="1:20" ht="133.5" customHeight="1" x14ac:dyDescent="0.2">
      <c r="A8" s="1179"/>
      <c r="B8" s="1179"/>
      <c r="C8" s="1179"/>
      <c r="D8" s="1163"/>
      <c r="E8" s="1179"/>
      <c r="F8" s="1180"/>
      <c r="G8" s="1179"/>
      <c r="H8" s="1161"/>
      <c r="I8" s="1158"/>
      <c r="J8" s="1161"/>
      <c r="K8" s="1161"/>
      <c r="L8" s="1163"/>
      <c r="M8" s="302" t="s">
        <v>17</v>
      </c>
      <c r="N8" s="302" t="s">
        <v>18</v>
      </c>
      <c r="O8" s="302" t="s">
        <v>19</v>
      </c>
    </row>
    <row r="9" spans="1:20" ht="18" customHeight="1" x14ac:dyDescent="0.2">
      <c r="A9" s="1164" t="s">
        <v>754</v>
      </c>
      <c r="B9" s="1164"/>
      <c r="C9" s="1164"/>
      <c r="D9" s="1164"/>
      <c r="E9" s="1164"/>
      <c r="F9" s="1164"/>
      <c r="G9" s="1164"/>
      <c r="H9" s="1164"/>
      <c r="I9" s="1164"/>
      <c r="J9" s="1164"/>
      <c r="K9" s="1164"/>
      <c r="L9" s="1164"/>
      <c r="M9" s="1164"/>
      <c r="N9" s="1164"/>
      <c r="O9" s="1164"/>
      <c r="Q9" s="159"/>
    </row>
    <row r="10" spans="1:20" ht="17.25" customHeight="1" x14ac:dyDescent="0.2">
      <c r="A10" s="303" t="s">
        <v>21</v>
      </c>
      <c r="B10" s="1165" t="s">
        <v>250</v>
      </c>
      <c r="C10" s="1165"/>
      <c r="D10" s="1165"/>
      <c r="E10" s="1165"/>
      <c r="F10" s="1165"/>
      <c r="G10" s="1165"/>
      <c r="H10" s="1165"/>
      <c r="I10" s="1165"/>
      <c r="J10" s="1165"/>
      <c r="K10" s="1165"/>
      <c r="L10" s="1165"/>
      <c r="M10" s="1165"/>
      <c r="N10" s="1165"/>
      <c r="O10" s="1165"/>
    </row>
    <row r="11" spans="1:20" ht="20.25" customHeight="1" x14ac:dyDescent="0.2">
      <c r="A11" s="304" t="s">
        <v>21</v>
      </c>
      <c r="B11" s="165" t="s">
        <v>21</v>
      </c>
      <c r="C11" s="1166" t="s">
        <v>251</v>
      </c>
      <c r="D11" s="1166"/>
      <c r="E11" s="1166"/>
      <c r="F11" s="1166"/>
      <c r="G11" s="1166"/>
      <c r="H11" s="1166"/>
      <c r="I11" s="1166"/>
      <c r="J11" s="1166"/>
      <c r="K11" s="1166"/>
      <c r="L11" s="1166"/>
      <c r="M11" s="1166"/>
      <c r="N11" s="1166"/>
      <c r="O11" s="1166"/>
    </row>
    <row r="12" spans="1:20" ht="34.9" customHeight="1" x14ac:dyDescent="0.2">
      <c r="A12" s="1167" t="s">
        <v>21</v>
      </c>
      <c r="B12" s="1168" t="s">
        <v>21</v>
      </c>
      <c r="C12" s="1169" t="s">
        <v>21</v>
      </c>
      <c r="D12" s="890" t="s">
        <v>252</v>
      </c>
      <c r="E12" s="1170" t="s">
        <v>176</v>
      </c>
      <c r="F12" s="822" t="s">
        <v>27</v>
      </c>
      <c r="G12" s="305" t="s">
        <v>24</v>
      </c>
      <c r="H12" s="306">
        <v>138.69999999999999</v>
      </c>
      <c r="I12" s="307">
        <v>148.69999999999999</v>
      </c>
      <c r="J12" s="308">
        <v>148.69999999999999</v>
      </c>
      <c r="K12" s="308">
        <v>148.69999999999999</v>
      </c>
      <c r="L12" s="1171" t="s">
        <v>253</v>
      </c>
      <c r="M12" s="1172" t="s">
        <v>254</v>
      </c>
      <c r="N12" s="1174" t="s">
        <v>254</v>
      </c>
      <c r="O12" s="1174" t="s">
        <v>254</v>
      </c>
      <c r="P12" s="169"/>
    </row>
    <row r="13" spans="1:20" ht="31.9" customHeight="1" x14ac:dyDescent="0.2">
      <c r="A13" s="1167"/>
      <c r="B13" s="1168"/>
      <c r="C13" s="1169"/>
      <c r="D13" s="890"/>
      <c r="E13" s="1170"/>
      <c r="F13" s="822"/>
      <c r="G13" s="308" t="s">
        <v>47</v>
      </c>
      <c r="H13" s="306"/>
      <c r="I13" s="309"/>
      <c r="J13" s="308"/>
      <c r="K13" s="308"/>
      <c r="L13" s="1171"/>
      <c r="M13" s="1173"/>
      <c r="N13" s="1175"/>
      <c r="O13" s="1175"/>
      <c r="P13" s="169"/>
    </row>
    <row r="14" spans="1:20" ht="34.5" customHeight="1" x14ac:dyDescent="0.2">
      <c r="A14" s="1167"/>
      <c r="B14" s="1168"/>
      <c r="C14" s="1169"/>
      <c r="D14" s="890"/>
      <c r="E14" s="1170"/>
      <c r="F14" s="822"/>
      <c r="G14" s="310" t="s">
        <v>26</v>
      </c>
      <c r="H14" s="311">
        <f>SUM(H12:H13)</f>
        <v>138.69999999999999</v>
      </c>
      <c r="I14" s="311">
        <f t="shared" ref="I14:K14" si="0">SUM(I12:I13)</f>
        <v>148.69999999999999</v>
      </c>
      <c r="J14" s="310">
        <f t="shared" si="0"/>
        <v>148.69999999999999</v>
      </c>
      <c r="K14" s="310">
        <f t="shared" si="0"/>
        <v>148.69999999999999</v>
      </c>
      <c r="L14" s="1171"/>
      <c r="M14" s="1173"/>
      <c r="N14" s="1175"/>
      <c r="O14" s="1175"/>
      <c r="R14" s="172"/>
    </row>
    <row r="15" spans="1:20" ht="31.9" customHeight="1" x14ac:dyDescent="0.2">
      <c r="A15" s="1167" t="s">
        <v>21</v>
      </c>
      <c r="B15" s="1183" t="s">
        <v>21</v>
      </c>
      <c r="C15" s="1184" t="s">
        <v>32</v>
      </c>
      <c r="D15" s="1171" t="s">
        <v>255</v>
      </c>
      <c r="E15" s="1170" t="s">
        <v>256</v>
      </c>
      <c r="F15" s="1188" t="s">
        <v>27</v>
      </c>
      <c r="G15" s="308" t="s">
        <v>24</v>
      </c>
      <c r="H15" s="305">
        <v>64</v>
      </c>
      <c r="I15" s="317">
        <v>67.7</v>
      </c>
      <c r="J15" s="322">
        <v>67.7</v>
      </c>
      <c r="K15" s="322">
        <v>67.7</v>
      </c>
      <c r="L15" s="890" t="s">
        <v>257</v>
      </c>
      <c r="M15" s="1181" t="s">
        <v>258</v>
      </c>
      <c r="N15" s="1181" t="s">
        <v>258</v>
      </c>
      <c r="O15" s="1181" t="s">
        <v>258</v>
      </c>
      <c r="P15" s="315"/>
      <c r="R15" s="172"/>
    </row>
    <row r="16" spans="1:20" ht="35.450000000000003" customHeight="1" x14ac:dyDescent="0.2">
      <c r="A16" s="1182"/>
      <c r="B16" s="1183"/>
      <c r="C16" s="1184"/>
      <c r="D16" s="1171"/>
      <c r="E16" s="1187"/>
      <c r="F16" s="1188"/>
      <c r="G16" s="310" t="s">
        <v>26</v>
      </c>
      <c r="H16" s="311">
        <f>SUM(H15)</f>
        <v>64</v>
      </c>
      <c r="I16" s="311">
        <f t="shared" ref="I16:K16" si="1">SUM(I15)</f>
        <v>67.7</v>
      </c>
      <c r="J16" s="310">
        <f t="shared" si="1"/>
        <v>67.7</v>
      </c>
      <c r="K16" s="310">
        <f t="shared" si="1"/>
        <v>67.7</v>
      </c>
      <c r="L16" s="890"/>
      <c r="M16" s="1181"/>
      <c r="N16" s="1181"/>
      <c r="O16" s="1181"/>
      <c r="R16" s="172"/>
    </row>
    <row r="17" spans="1:18" ht="28.5" customHeight="1" x14ac:dyDescent="0.2">
      <c r="A17" s="1167" t="s">
        <v>21</v>
      </c>
      <c r="B17" s="1183" t="s">
        <v>21</v>
      </c>
      <c r="C17" s="1184" t="s">
        <v>43</v>
      </c>
      <c r="D17" s="1171" t="s">
        <v>259</v>
      </c>
      <c r="E17" s="1170" t="s">
        <v>176</v>
      </c>
      <c r="F17" s="1185" t="s">
        <v>27</v>
      </c>
      <c r="G17" s="308" t="s">
        <v>24</v>
      </c>
      <c r="H17" s="314">
        <v>1396</v>
      </c>
      <c r="I17" s="313">
        <v>1495</v>
      </c>
      <c r="J17" s="308">
        <v>1495</v>
      </c>
      <c r="K17" s="305">
        <v>1495</v>
      </c>
      <c r="L17" s="890" t="s">
        <v>674</v>
      </c>
      <c r="M17" s="1186" t="s">
        <v>744</v>
      </c>
      <c r="N17" s="1186" t="s">
        <v>744</v>
      </c>
      <c r="O17" s="1186" t="s">
        <v>744</v>
      </c>
      <c r="P17" s="315"/>
    </row>
    <row r="18" spans="1:18" ht="25.5" customHeight="1" x14ac:dyDescent="0.2">
      <c r="A18" s="1167"/>
      <c r="B18" s="1183"/>
      <c r="C18" s="1184"/>
      <c r="D18" s="1171"/>
      <c r="E18" s="1170"/>
      <c r="F18" s="1185"/>
      <c r="G18" s="308" t="s">
        <v>23</v>
      </c>
      <c r="H18" s="306">
        <v>10.1</v>
      </c>
      <c r="I18" s="313"/>
      <c r="J18" s="308"/>
      <c r="K18" s="305"/>
      <c r="L18" s="890"/>
      <c r="M18" s="1186"/>
      <c r="N18" s="1186"/>
      <c r="O18" s="1186"/>
    </row>
    <row r="19" spans="1:18" ht="30.75" customHeight="1" x14ac:dyDescent="0.2">
      <c r="A19" s="1182"/>
      <c r="B19" s="1183"/>
      <c r="C19" s="1184"/>
      <c r="D19" s="1171"/>
      <c r="E19" s="1170"/>
      <c r="F19" s="1185"/>
      <c r="G19" s="310" t="s">
        <v>26</v>
      </c>
      <c r="H19" s="311">
        <f>SUM(H17:H18)</f>
        <v>1406.1</v>
      </c>
      <c r="I19" s="311">
        <f t="shared" ref="I19:K19" si="2">SUM(I17:I18)</f>
        <v>1495</v>
      </c>
      <c r="J19" s="310">
        <f t="shared" si="2"/>
        <v>1495</v>
      </c>
      <c r="K19" s="310">
        <f t="shared" si="2"/>
        <v>1495</v>
      </c>
      <c r="L19" s="890"/>
      <c r="M19" s="1186"/>
      <c r="N19" s="1186"/>
      <c r="O19" s="1186"/>
    </row>
    <row r="20" spans="1:18" ht="39" customHeight="1" x14ac:dyDescent="0.2">
      <c r="A20" s="1182" t="s">
        <v>21</v>
      </c>
      <c r="B20" s="1183" t="s">
        <v>21</v>
      </c>
      <c r="C20" s="1184" t="s">
        <v>53</v>
      </c>
      <c r="D20" s="1171" t="s">
        <v>260</v>
      </c>
      <c r="E20" s="1191" t="s">
        <v>176</v>
      </c>
      <c r="F20" s="1194" t="s">
        <v>50</v>
      </c>
      <c r="G20" s="308" t="s">
        <v>24</v>
      </c>
      <c r="H20" s="316">
        <v>99.6</v>
      </c>
      <c r="I20" s="317">
        <v>100</v>
      </c>
      <c r="J20" s="308">
        <v>102</v>
      </c>
      <c r="K20" s="308">
        <v>108</v>
      </c>
      <c r="L20" s="890" t="s">
        <v>640</v>
      </c>
      <c r="M20" s="1190" t="s">
        <v>641</v>
      </c>
      <c r="N20" s="1190" t="s">
        <v>642</v>
      </c>
      <c r="O20" s="1190" t="s">
        <v>643</v>
      </c>
    </row>
    <row r="21" spans="1:18" ht="31.5" customHeight="1" x14ac:dyDescent="0.2">
      <c r="A21" s="1182"/>
      <c r="B21" s="1183"/>
      <c r="C21" s="1184"/>
      <c r="D21" s="1171"/>
      <c r="E21" s="1191"/>
      <c r="F21" s="1194"/>
      <c r="G21" s="308" t="s">
        <v>47</v>
      </c>
      <c r="H21" s="316"/>
      <c r="I21" s="309"/>
      <c r="J21" s="308"/>
      <c r="K21" s="308"/>
      <c r="L21" s="890"/>
      <c r="M21" s="1190"/>
      <c r="N21" s="1190"/>
      <c r="O21" s="1190"/>
    </row>
    <row r="22" spans="1:18" ht="32.25" customHeight="1" x14ac:dyDescent="0.2">
      <c r="A22" s="1182"/>
      <c r="B22" s="1183"/>
      <c r="C22" s="1184"/>
      <c r="D22" s="1171"/>
      <c r="E22" s="1191"/>
      <c r="F22" s="1194"/>
      <c r="G22" s="310" t="s">
        <v>26</v>
      </c>
      <c r="H22" s="311">
        <f>SUM(H20:H21)</f>
        <v>99.6</v>
      </c>
      <c r="I22" s="311">
        <f t="shared" ref="I22:K22" si="3">SUM(I20:I21)</f>
        <v>100</v>
      </c>
      <c r="J22" s="310">
        <f t="shared" si="3"/>
        <v>102</v>
      </c>
      <c r="K22" s="310">
        <f t="shared" si="3"/>
        <v>108</v>
      </c>
      <c r="L22" s="890"/>
      <c r="M22" s="1190"/>
      <c r="N22" s="1190"/>
      <c r="O22" s="1190"/>
      <c r="R22" s="172"/>
    </row>
    <row r="23" spans="1:18" ht="33.6" customHeight="1" x14ac:dyDescent="0.2">
      <c r="A23" s="1167" t="s">
        <v>21</v>
      </c>
      <c r="B23" s="1183" t="s">
        <v>21</v>
      </c>
      <c r="C23" s="1184" t="s">
        <v>261</v>
      </c>
      <c r="D23" s="1171" t="s">
        <v>262</v>
      </c>
      <c r="E23" s="1191" t="s">
        <v>176</v>
      </c>
      <c r="F23" s="1192" t="s">
        <v>50</v>
      </c>
      <c r="G23" s="305" t="s">
        <v>24</v>
      </c>
      <c r="H23" s="549">
        <v>0</v>
      </c>
      <c r="I23" s="313">
        <v>0.6</v>
      </c>
      <c r="J23" s="318">
        <v>0.6</v>
      </c>
      <c r="K23" s="308">
        <v>0.6</v>
      </c>
      <c r="L23" s="890" t="s">
        <v>263</v>
      </c>
      <c r="M23" s="1193">
        <v>1</v>
      </c>
      <c r="N23" s="1193">
        <v>1</v>
      </c>
      <c r="O23" s="1193">
        <v>1</v>
      </c>
      <c r="R23" s="172"/>
    </row>
    <row r="24" spans="1:18" ht="36" customHeight="1" x14ac:dyDescent="0.2">
      <c r="A24" s="1182"/>
      <c r="B24" s="1183"/>
      <c r="C24" s="1184"/>
      <c r="D24" s="1171"/>
      <c r="E24" s="1191"/>
      <c r="F24" s="1192"/>
      <c r="G24" s="310" t="s">
        <v>26</v>
      </c>
      <c r="H24" s="311">
        <f>SUM(H23)</f>
        <v>0</v>
      </c>
      <c r="I24" s="311">
        <f t="shared" ref="I24:K24" si="4">SUM(I23)</f>
        <v>0.6</v>
      </c>
      <c r="J24" s="310">
        <f t="shared" si="4"/>
        <v>0.6</v>
      </c>
      <c r="K24" s="310">
        <f t="shared" si="4"/>
        <v>0.6</v>
      </c>
      <c r="L24" s="890"/>
      <c r="M24" s="1193"/>
      <c r="N24" s="1193"/>
      <c r="O24" s="1193"/>
      <c r="R24" s="172"/>
    </row>
    <row r="25" spans="1:18" ht="32.450000000000003" customHeight="1" x14ac:dyDescent="0.2">
      <c r="A25" s="1167" t="s">
        <v>21</v>
      </c>
      <c r="B25" s="1183" t="s">
        <v>21</v>
      </c>
      <c r="C25" s="1184" t="s">
        <v>264</v>
      </c>
      <c r="D25" s="1205" t="s">
        <v>265</v>
      </c>
      <c r="E25" s="1191" t="s">
        <v>176</v>
      </c>
      <c r="F25" s="822" t="s">
        <v>30</v>
      </c>
      <c r="G25" s="308" t="s">
        <v>24</v>
      </c>
      <c r="H25" s="306">
        <v>13.6</v>
      </c>
      <c r="I25" s="319">
        <v>33.299999999999997</v>
      </c>
      <c r="J25" s="318">
        <v>30</v>
      </c>
      <c r="K25" s="308">
        <v>30</v>
      </c>
      <c r="L25" s="1171" t="s">
        <v>689</v>
      </c>
      <c r="M25" s="1189" t="s">
        <v>266</v>
      </c>
      <c r="N25" s="1189">
        <v>10</v>
      </c>
      <c r="O25" s="1189">
        <v>10</v>
      </c>
      <c r="R25" s="172"/>
    </row>
    <row r="26" spans="1:18" ht="39" customHeight="1" x14ac:dyDescent="0.2">
      <c r="A26" s="1182"/>
      <c r="B26" s="1183"/>
      <c r="C26" s="1184"/>
      <c r="D26" s="1205"/>
      <c r="E26" s="1191"/>
      <c r="F26" s="822"/>
      <c r="G26" s="310" t="s">
        <v>26</v>
      </c>
      <c r="H26" s="311">
        <f>SUM(H25)</f>
        <v>13.6</v>
      </c>
      <c r="I26" s="320">
        <f t="shared" ref="I26:K26" si="5">SUM(I25)</f>
        <v>33.299999999999997</v>
      </c>
      <c r="J26" s="310">
        <f t="shared" si="5"/>
        <v>30</v>
      </c>
      <c r="K26" s="310">
        <f t="shared" si="5"/>
        <v>30</v>
      </c>
      <c r="L26" s="1171"/>
      <c r="M26" s="1189"/>
      <c r="N26" s="1181"/>
      <c r="O26" s="1181"/>
      <c r="R26" s="172"/>
    </row>
    <row r="27" spans="1:18" ht="33.75" customHeight="1" x14ac:dyDescent="0.2">
      <c r="A27" s="1182" t="s">
        <v>21</v>
      </c>
      <c r="B27" s="1183" t="s">
        <v>21</v>
      </c>
      <c r="C27" s="1184" t="s">
        <v>267</v>
      </c>
      <c r="D27" s="1204" t="s">
        <v>268</v>
      </c>
      <c r="E27" s="1191" t="s">
        <v>176</v>
      </c>
      <c r="F27" s="1194" t="s">
        <v>30</v>
      </c>
      <c r="G27" s="305" t="s">
        <v>24</v>
      </c>
      <c r="H27" s="306">
        <v>7</v>
      </c>
      <c r="I27" s="309">
        <v>7</v>
      </c>
      <c r="J27" s="305">
        <v>7</v>
      </c>
      <c r="K27" s="305">
        <v>7</v>
      </c>
      <c r="L27" s="1205" t="s">
        <v>269</v>
      </c>
      <c r="M27" s="1206" t="s">
        <v>270</v>
      </c>
      <c r="N27" s="1206" t="s">
        <v>270</v>
      </c>
      <c r="O27" s="1206" t="s">
        <v>270</v>
      </c>
      <c r="R27" s="172"/>
    </row>
    <row r="28" spans="1:18" ht="33.75" customHeight="1" x14ac:dyDescent="0.2">
      <c r="A28" s="1182"/>
      <c r="B28" s="1183"/>
      <c r="C28" s="1184"/>
      <c r="D28" s="1204"/>
      <c r="E28" s="1191"/>
      <c r="F28" s="1194"/>
      <c r="G28" s="310" t="s">
        <v>26</v>
      </c>
      <c r="H28" s="311">
        <f>SUM(H27)</f>
        <v>7</v>
      </c>
      <c r="I28" s="311">
        <f t="shared" ref="I28:K28" si="6">SUM(I27)</f>
        <v>7</v>
      </c>
      <c r="J28" s="311">
        <f t="shared" si="6"/>
        <v>7</v>
      </c>
      <c r="K28" s="311">
        <f t="shared" si="6"/>
        <v>7</v>
      </c>
      <c r="L28" s="1205"/>
      <c r="M28" s="1206"/>
      <c r="N28" s="1206"/>
      <c r="O28" s="1206"/>
      <c r="R28" s="172"/>
    </row>
    <row r="29" spans="1:18" ht="33.75" customHeight="1" x14ac:dyDescent="0.2">
      <c r="A29" s="1167" t="s">
        <v>21</v>
      </c>
      <c r="B29" s="1198" t="s">
        <v>21</v>
      </c>
      <c r="C29" s="1201" t="s">
        <v>271</v>
      </c>
      <c r="D29" s="321" t="s">
        <v>272</v>
      </c>
      <c r="E29" s="1170" t="s">
        <v>176</v>
      </c>
      <c r="F29" s="822" t="s">
        <v>36</v>
      </c>
      <c r="G29" s="310" t="s">
        <v>26</v>
      </c>
      <c r="H29" s="320">
        <f>SUM(H32+H31+H30)</f>
        <v>1551.5</v>
      </c>
      <c r="I29" s="311">
        <f>SUM(I32+I31+I30)</f>
        <v>590.20000000000005</v>
      </c>
      <c r="J29" s="320">
        <f t="shared" ref="J29:K29" si="7">SUM(J32+J30)</f>
        <v>580.20000000000005</v>
      </c>
      <c r="K29" s="320">
        <f t="shared" si="7"/>
        <v>602.5</v>
      </c>
      <c r="L29" s="890" t="s">
        <v>273</v>
      </c>
      <c r="M29" s="1207" t="s">
        <v>274</v>
      </c>
      <c r="N29" s="1207" t="s">
        <v>274</v>
      </c>
      <c r="O29" s="1207" t="s">
        <v>274</v>
      </c>
      <c r="P29" s="169"/>
      <c r="R29" s="172"/>
    </row>
    <row r="30" spans="1:18" ht="22.15" customHeight="1" x14ac:dyDescent="0.2">
      <c r="A30" s="1167"/>
      <c r="B30" s="1199"/>
      <c r="C30" s="1202"/>
      <c r="D30" s="1150" t="s">
        <v>275</v>
      </c>
      <c r="E30" s="1170"/>
      <c r="F30" s="822"/>
      <c r="G30" s="308" t="s">
        <v>24</v>
      </c>
      <c r="H30" s="305">
        <v>810.3</v>
      </c>
      <c r="I30" s="309">
        <v>550.20000000000005</v>
      </c>
      <c r="J30" s="312">
        <v>550.20000000000005</v>
      </c>
      <c r="K30" s="312">
        <v>572.5</v>
      </c>
      <c r="L30" s="890"/>
      <c r="M30" s="1207"/>
      <c r="N30" s="1207"/>
      <c r="O30" s="1207"/>
      <c r="R30" s="172"/>
    </row>
    <row r="31" spans="1:18" ht="22.15" customHeight="1" x14ac:dyDescent="0.2">
      <c r="A31" s="1167"/>
      <c r="B31" s="1199"/>
      <c r="C31" s="1202"/>
      <c r="D31" s="1151"/>
      <c r="E31" s="1170"/>
      <c r="F31" s="822"/>
      <c r="G31" s="308" t="s">
        <v>47</v>
      </c>
      <c r="H31" s="312">
        <v>712.8</v>
      </c>
      <c r="I31" s="309"/>
      <c r="J31" s="312"/>
      <c r="K31" s="312"/>
      <c r="L31" s="890"/>
      <c r="M31" s="1207"/>
      <c r="N31" s="1207"/>
      <c r="O31" s="1207"/>
      <c r="R31" s="172"/>
    </row>
    <row r="32" spans="1:18" ht="27" customHeight="1" x14ac:dyDescent="0.2">
      <c r="A32" s="1167"/>
      <c r="B32" s="1200"/>
      <c r="C32" s="1203"/>
      <c r="D32" s="321" t="s">
        <v>276</v>
      </c>
      <c r="E32" s="1170"/>
      <c r="F32" s="822"/>
      <c r="G32" s="308" t="s">
        <v>24</v>
      </c>
      <c r="H32" s="305">
        <v>28.4</v>
      </c>
      <c r="I32" s="309">
        <v>40</v>
      </c>
      <c r="J32" s="322">
        <v>30</v>
      </c>
      <c r="K32" s="322">
        <v>30</v>
      </c>
      <c r="L32" s="890"/>
      <c r="M32" s="1207"/>
      <c r="N32" s="1207"/>
      <c r="O32" s="1207"/>
      <c r="R32" s="172"/>
    </row>
    <row r="33" spans="1:18" ht="34.9" customHeight="1" x14ac:dyDescent="0.2">
      <c r="A33" s="1195" t="s">
        <v>21</v>
      </c>
      <c r="B33" s="1198" t="s">
        <v>21</v>
      </c>
      <c r="C33" s="1201" t="s">
        <v>277</v>
      </c>
      <c r="D33" s="323" t="s">
        <v>278</v>
      </c>
      <c r="E33" s="1170" t="s">
        <v>176</v>
      </c>
      <c r="F33" s="1185" t="s">
        <v>279</v>
      </c>
      <c r="G33" s="310" t="s">
        <v>26</v>
      </c>
      <c r="H33" s="311">
        <f>SUM(H35+H37+H34)</f>
        <v>620.5</v>
      </c>
      <c r="I33" s="311">
        <f>SUM(I35+I37+I36)</f>
        <v>701.7</v>
      </c>
      <c r="J33" s="310">
        <f t="shared" ref="J33:K33" si="8">SUM(J35+J37)</f>
        <v>0</v>
      </c>
      <c r="K33" s="310">
        <f t="shared" si="8"/>
        <v>0</v>
      </c>
      <c r="L33" s="1214"/>
      <c r="M33" s="1214"/>
      <c r="N33" s="1214"/>
      <c r="O33" s="1214"/>
      <c r="R33" s="172"/>
    </row>
    <row r="34" spans="1:18" ht="34.9" customHeight="1" x14ac:dyDescent="0.2">
      <c r="A34" s="1196"/>
      <c r="B34" s="1199"/>
      <c r="C34" s="1202"/>
      <c r="D34" s="1148" t="s">
        <v>280</v>
      </c>
      <c r="E34" s="1170"/>
      <c r="F34" s="1185"/>
      <c r="G34" s="515" t="s">
        <v>47</v>
      </c>
      <c r="H34" s="517">
        <v>66.900000000000006</v>
      </c>
      <c r="I34" s="311"/>
      <c r="J34" s="516"/>
      <c r="K34" s="516"/>
      <c r="L34" s="1150" t="s">
        <v>281</v>
      </c>
      <c r="M34" s="1152">
        <v>20</v>
      </c>
      <c r="N34" s="1154" t="s">
        <v>261</v>
      </c>
      <c r="O34" s="1154" t="s">
        <v>261</v>
      </c>
      <c r="R34" s="172"/>
    </row>
    <row r="35" spans="1:18" ht="34.9" customHeight="1" x14ac:dyDescent="0.2">
      <c r="A35" s="1196"/>
      <c r="B35" s="1199"/>
      <c r="C35" s="1202"/>
      <c r="D35" s="1149"/>
      <c r="E35" s="1170"/>
      <c r="F35" s="822"/>
      <c r="G35" s="308" t="s">
        <v>24</v>
      </c>
      <c r="H35" s="306">
        <v>501.2</v>
      </c>
      <c r="I35" s="748">
        <v>554.70000000000005</v>
      </c>
      <c r="J35" s="322"/>
      <c r="K35" s="322"/>
      <c r="L35" s="1151"/>
      <c r="M35" s="1153"/>
      <c r="N35" s="1155"/>
      <c r="O35" s="1155"/>
      <c r="R35" s="172"/>
    </row>
    <row r="36" spans="1:18" ht="34.9" customHeight="1" x14ac:dyDescent="0.2">
      <c r="A36" s="1196"/>
      <c r="B36" s="1199"/>
      <c r="C36" s="1202"/>
      <c r="D36" s="749" t="s">
        <v>780</v>
      </c>
      <c r="E36" s="1170"/>
      <c r="F36" s="822"/>
      <c r="G36" s="308" t="s">
        <v>24</v>
      </c>
      <c r="H36" s="306"/>
      <c r="I36" s="748">
        <v>100</v>
      </c>
      <c r="J36" s="322"/>
      <c r="K36" s="322"/>
      <c r="L36" s="738" t="s">
        <v>774</v>
      </c>
      <c r="M36" s="739">
        <v>100</v>
      </c>
      <c r="N36" s="740"/>
      <c r="O36" s="740"/>
      <c r="R36" s="172"/>
    </row>
    <row r="37" spans="1:18" ht="36" customHeight="1" x14ac:dyDescent="0.2">
      <c r="A37" s="1197"/>
      <c r="B37" s="1200"/>
      <c r="C37" s="1203"/>
      <c r="D37" s="327" t="s">
        <v>282</v>
      </c>
      <c r="E37" s="1170"/>
      <c r="F37" s="822"/>
      <c r="G37" s="305" t="s">
        <v>24</v>
      </c>
      <c r="H37" s="178">
        <v>52.4</v>
      </c>
      <c r="I37" s="168">
        <v>47</v>
      </c>
      <c r="J37" s="178"/>
      <c r="K37" s="178"/>
      <c r="L37" s="324" t="s">
        <v>283</v>
      </c>
      <c r="M37" s="325">
        <v>54000</v>
      </c>
      <c r="N37" s="326" t="s">
        <v>284</v>
      </c>
      <c r="O37" s="326" t="s">
        <v>284</v>
      </c>
      <c r="R37" s="172"/>
    </row>
    <row r="38" spans="1:18" ht="34.5" customHeight="1" x14ac:dyDescent="0.2">
      <c r="A38" s="1167" t="s">
        <v>21</v>
      </c>
      <c r="B38" s="1183" t="s">
        <v>21</v>
      </c>
      <c r="C38" s="1184" t="s">
        <v>285</v>
      </c>
      <c r="D38" s="1212" t="s">
        <v>286</v>
      </c>
      <c r="E38" s="1170" t="s">
        <v>176</v>
      </c>
      <c r="F38" s="1213" t="s">
        <v>27</v>
      </c>
      <c r="G38" s="308" t="s">
        <v>24</v>
      </c>
      <c r="H38" s="306">
        <v>37.6</v>
      </c>
      <c r="I38" s="317">
        <v>40</v>
      </c>
      <c r="J38" s="308">
        <v>40</v>
      </c>
      <c r="K38" s="308">
        <v>30</v>
      </c>
      <c r="L38" s="890" t="s">
        <v>678</v>
      </c>
      <c r="M38" s="1207"/>
      <c r="N38" s="1207"/>
      <c r="O38" s="1207"/>
      <c r="P38" s="328"/>
      <c r="R38" s="172"/>
    </row>
    <row r="39" spans="1:18" ht="34.5" customHeight="1" x14ac:dyDescent="0.2">
      <c r="A39" s="1167"/>
      <c r="B39" s="1183"/>
      <c r="C39" s="1184"/>
      <c r="D39" s="1212"/>
      <c r="E39" s="1170"/>
      <c r="F39" s="1213"/>
      <c r="G39" s="308" t="s">
        <v>47</v>
      </c>
      <c r="H39" s="306">
        <v>364.3</v>
      </c>
      <c r="I39" s="309"/>
      <c r="J39" s="308"/>
      <c r="K39" s="308"/>
      <c r="L39" s="890"/>
      <c r="M39" s="1207"/>
      <c r="N39" s="1207"/>
      <c r="O39" s="1207"/>
      <c r="R39" s="172"/>
    </row>
    <row r="40" spans="1:18" ht="39" customHeight="1" x14ac:dyDescent="0.2">
      <c r="A40" s="1182"/>
      <c r="B40" s="1183"/>
      <c r="C40" s="1184"/>
      <c r="D40" s="1212"/>
      <c r="E40" s="1170"/>
      <c r="F40" s="1213"/>
      <c r="G40" s="310" t="s">
        <v>26</v>
      </c>
      <c r="H40" s="311">
        <f>SUM(H38+H39)</f>
        <v>401.90000000000003</v>
      </c>
      <c r="I40" s="311">
        <f t="shared" ref="I40:K40" si="9">SUM(I38+I39)</f>
        <v>40</v>
      </c>
      <c r="J40" s="310">
        <f t="shared" si="9"/>
        <v>40</v>
      </c>
      <c r="K40" s="310">
        <f t="shared" si="9"/>
        <v>30</v>
      </c>
      <c r="L40" s="890"/>
      <c r="M40" s="1207"/>
      <c r="N40" s="1207"/>
      <c r="O40" s="1207"/>
      <c r="R40" s="172"/>
    </row>
    <row r="41" spans="1:18" ht="41.45" customHeight="1" x14ac:dyDescent="0.2">
      <c r="A41" s="1167" t="s">
        <v>21</v>
      </c>
      <c r="B41" s="1183" t="s">
        <v>21</v>
      </c>
      <c r="C41" s="1184" t="s">
        <v>287</v>
      </c>
      <c r="D41" s="1209" t="s">
        <v>288</v>
      </c>
      <c r="E41" s="1210" t="s">
        <v>176</v>
      </c>
      <c r="F41" s="822" t="s">
        <v>41</v>
      </c>
      <c r="G41" s="308" t="s">
        <v>24</v>
      </c>
      <c r="H41" s="306">
        <v>15</v>
      </c>
      <c r="I41" s="319">
        <v>15</v>
      </c>
      <c r="J41" s="305">
        <v>20</v>
      </c>
      <c r="K41" s="305">
        <v>20</v>
      </c>
      <c r="L41" s="1218" t="s">
        <v>289</v>
      </c>
      <c r="M41" s="1219">
        <v>400</v>
      </c>
      <c r="N41" s="1219">
        <v>500</v>
      </c>
      <c r="O41" s="1219">
        <v>500</v>
      </c>
      <c r="P41" s="169"/>
      <c r="R41" s="172"/>
    </row>
    <row r="42" spans="1:18" ht="30.6" customHeight="1" x14ac:dyDescent="0.2">
      <c r="A42" s="1182"/>
      <c r="B42" s="1183"/>
      <c r="C42" s="1184"/>
      <c r="D42" s="1209"/>
      <c r="E42" s="1211"/>
      <c r="F42" s="822"/>
      <c r="G42" s="310" t="s">
        <v>26</v>
      </c>
      <c r="H42" s="311">
        <f>SUM(H41)</f>
        <v>15</v>
      </c>
      <c r="I42" s="311">
        <f t="shared" ref="I42:K42" si="10">SUM(I41)</f>
        <v>15</v>
      </c>
      <c r="J42" s="310">
        <f t="shared" si="10"/>
        <v>20</v>
      </c>
      <c r="K42" s="310">
        <f t="shared" si="10"/>
        <v>20</v>
      </c>
      <c r="L42" s="1218"/>
      <c r="M42" s="1208"/>
      <c r="N42" s="1208"/>
      <c r="O42" s="1208"/>
      <c r="R42" s="172"/>
    </row>
    <row r="43" spans="1:18" ht="36" customHeight="1" x14ac:dyDescent="0.2">
      <c r="A43" s="1182" t="s">
        <v>21</v>
      </c>
      <c r="B43" s="1183" t="s">
        <v>21</v>
      </c>
      <c r="C43" s="1220" t="s">
        <v>290</v>
      </c>
      <c r="D43" s="890" t="s">
        <v>291</v>
      </c>
      <c r="E43" s="1210" t="s">
        <v>176</v>
      </c>
      <c r="F43" s="822" t="s">
        <v>32</v>
      </c>
      <c r="G43" s="305" t="s">
        <v>24</v>
      </c>
      <c r="H43" s="312">
        <v>19.600000000000001</v>
      </c>
      <c r="I43" s="317">
        <v>30</v>
      </c>
      <c r="J43" s="305">
        <v>30</v>
      </c>
      <c r="K43" s="305">
        <v>25</v>
      </c>
      <c r="L43" s="1218" t="s">
        <v>292</v>
      </c>
      <c r="M43" s="1208">
        <v>3</v>
      </c>
      <c r="N43" s="1208">
        <v>3</v>
      </c>
      <c r="O43" s="1208">
        <v>2</v>
      </c>
      <c r="P43" s="169"/>
      <c r="R43" s="172"/>
    </row>
    <row r="44" spans="1:18" ht="36.6" customHeight="1" x14ac:dyDescent="0.2">
      <c r="A44" s="1182"/>
      <c r="B44" s="1183"/>
      <c r="C44" s="1221"/>
      <c r="D44" s="890"/>
      <c r="E44" s="1211"/>
      <c r="F44" s="822"/>
      <c r="G44" s="310" t="s">
        <v>26</v>
      </c>
      <c r="H44" s="311">
        <f>SUM(H43)</f>
        <v>19.600000000000001</v>
      </c>
      <c r="I44" s="311">
        <f t="shared" ref="I44:K44" si="11">SUM(I43)</f>
        <v>30</v>
      </c>
      <c r="J44" s="310">
        <f t="shared" si="11"/>
        <v>30</v>
      </c>
      <c r="K44" s="310">
        <f t="shared" si="11"/>
        <v>25</v>
      </c>
      <c r="L44" s="1218"/>
      <c r="M44" s="1208"/>
      <c r="N44" s="1208"/>
      <c r="O44" s="1208"/>
      <c r="R44" s="172"/>
    </row>
    <row r="45" spans="1:18" ht="31.15" customHeight="1" x14ac:dyDescent="0.2">
      <c r="A45" s="1182" t="s">
        <v>21</v>
      </c>
      <c r="B45" s="1183" t="s">
        <v>21</v>
      </c>
      <c r="C45" s="1184" t="s">
        <v>293</v>
      </c>
      <c r="D45" s="890" t="s">
        <v>294</v>
      </c>
      <c r="E45" s="1210" t="s">
        <v>176</v>
      </c>
      <c r="F45" s="1216" t="s">
        <v>36</v>
      </c>
      <c r="G45" s="305" t="s">
        <v>24</v>
      </c>
      <c r="H45" s="314">
        <v>29.9</v>
      </c>
      <c r="I45" s="309">
        <v>110.7</v>
      </c>
      <c r="J45" s="305">
        <v>106.3</v>
      </c>
      <c r="K45" s="305">
        <v>106.3</v>
      </c>
      <c r="L45" s="1171" t="s">
        <v>295</v>
      </c>
      <c r="M45" s="1217">
        <v>100</v>
      </c>
      <c r="N45" s="1215">
        <v>100</v>
      </c>
      <c r="O45" s="1215">
        <v>100</v>
      </c>
      <c r="R45" s="172"/>
    </row>
    <row r="46" spans="1:18" ht="34.9" customHeight="1" x14ac:dyDescent="0.2">
      <c r="A46" s="1182"/>
      <c r="B46" s="1183"/>
      <c r="C46" s="1184"/>
      <c r="D46" s="890"/>
      <c r="E46" s="1210"/>
      <c r="F46" s="1216"/>
      <c r="G46" s="310" t="s">
        <v>26</v>
      </c>
      <c r="H46" s="311">
        <f>SUM(H45)</f>
        <v>29.9</v>
      </c>
      <c r="I46" s="311">
        <f t="shared" ref="I46:K46" si="12">SUM(I45)</f>
        <v>110.7</v>
      </c>
      <c r="J46" s="311">
        <f t="shared" si="12"/>
        <v>106.3</v>
      </c>
      <c r="K46" s="311">
        <f t="shared" si="12"/>
        <v>106.3</v>
      </c>
      <c r="L46" s="1171"/>
      <c r="M46" s="1217"/>
      <c r="N46" s="1215"/>
      <c r="O46" s="1215"/>
      <c r="R46" s="172"/>
    </row>
    <row r="47" spans="1:18" ht="35.450000000000003" customHeight="1" x14ac:dyDescent="0.2">
      <c r="A47" s="1182" t="s">
        <v>21</v>
      </c>
      <c r="B47" s="1183" t="s">
        <v>21</v>
      </c>
      <c r="C47" s="1184" t="s">
        <v>296</v>
      </c>
      <c r="D47" s="890" t="s">
        <v>297</v>
      </c>
      <c r="E47" s="1210" t="s">
        <v>176</v>
      </c>
      <c r="F47" s="1216" t="s">
        <v>27</v>
      </c>
      <c r="G47" s="305" t="s">
        <v>24</v>
      </c>
      <c r="H47" s="314">
        <v>0.8</v>
      </c>
      <c r="I47" s="313">
        <v>1</v>
      </c>
      <c r="J47" s="305">
        <v>1</v>
      </c>
      <c r="K47" s="305">
        <v>1</v>
      </c>
      <c r="L47" s="1171" t="s">
        <v>298</v>
      </c>
      <c r="M47" s="1217">
        <v>5</v>
      </c>
      <c r="N47" s="1215">
        <v>5</v>
      </c>
      <c r="O47" s="1215">
        <v>5</v>
      </c>
      <c r="R47" s="172"/>
    </row>
    <row r="48" spans="1:18" ht="39.75" customHeight="1" x14ac:dyDescent="0.2">
      <c r="A48" s="1182"/>
      <c r="B48" s="1183"/>
      <c r="C48" s="1184"/>
      <c r="D48" s="890"/>
      <c r="E48" s="1210"/>
      <c r="F48" s="1216"/>
      <c r="G48" s="310" t="s">
        <v>26</v>
      </c>
      <c r="H48" s="311">
        <f>SUM(H47)</f>
        <v>0.8</v>
      </c>
      <c r="I48" s="311">
        <f t="shared" ref="I48:K48" si="13">SUM(I47)</f>
        <v>1</v>
      </c>
      <c r="J48" s="311">
        <f t="shared" si="13"/>
        <v>1</v>
      </c>
      <c r="K48" s="311">
        <f t="shared" si="13"/>
        <v>1</v>
      </c>
      <c r="L48" s="1171"/>
      <c r="M48" s="1217"/>
      <c r="N48" s="1215"/>
      <c r="O48" s="1215"/>
      <c r="R48" s="172"/>
    </row>
    <row r="49" spans="1:18" ht="22.5" customHeight="1" x14ac:dyDescent="0.2">
      <c r="A49" s="304" t="s">
        <v>21</v>
      </c>
      <c r="B49" s="165" t="s">
        <v>27</v>
      </c>
      <c r="C49" s="1222" t="s">
        <v>812</v>
      </c>
      <c r="D49" s="1222"/>
      <c r="E49" s="1222"/>
      <c r="F49" s="1222"/>
      <c r="G49" s="1222"/>
      <c r="H49" s="1222"/>
      <c r="I49" s="1222"/>
      <c r="J49" s="1222"/>
      <c r="K49" s="1222"/>
      <c r="L49" s="1222"/>
      <c r="M49" s="1222"/>
      <c r="N49" s="1222"/>
      <c r="O49" s="1222"/>
      <c r="R49" s="172"/>
    </row>
    <row r="50" spans="1:18" ht="36" customHeight="1" x14ac:dyDescent="0.2">
      <c r="A50" s="1182" t="s">
        <v>21</v>
      </c>
      <c r="B50" s="1183" t="s">
        <v>27</v>
      </c>
      <c r="C50" s="1223" t="s">
        <v>21</v>
      </c>
      <c r="D50" s="1212" t="s">
        <v>299</v>
      </c>
      <c r="E50" s="1210" t="s">
        <v>176</v>
      </c>
      <c r="F50" s="822" t="s">
        <v>36</v>
      </c>
      <c r="G50" s="308" t="s">
        <v>47</v>
      </c>
      <c r="H50" s="306">
        <v>0.4</v>
      </c>
      <c r="I50" s="309">
        <v>0.4</v>
      </c>
      <c r="J50" s="308">
        <v>0.4</v>
      </c>
      <c r="K50" s="308">
        <v>0.4</v>
      </c>
      <c r="L50" s="890" t="s">
        <v>300</v>
      </c>
      <c r="M50" s="1207" t="s">
        <v>274</v>
      </c>
      <c r="N50" s="1207" t="s">
        <v>274</v>
      </c>
      <c r="O50" s="1207" t="s">
        <v>274</v>
      </c>
      <c r="R50" s="172"/>
    </row>
    <row r="51" spans="1:18" ht="36" customHeight="1" x14ac:dyDescent="0.2">
      <c r="A51" s="1182"/>
      <c r="B51" s="1183"/>
      <c r="C51" s="1224"/>
      <c r="D51" s="1212"/>
      <c r="E51" s="1211"/>
      <c r="F51" s="1225"/>
      <c r="G51" s="310" t="s">
        <v>26</v>
      </c>
      <c r="H51" s="311">
        <f>SUM(H50)</f>
        <v>0.4</v>
      </c>
      <c r="I51" s="311">
        <f t="shared" ref="I51:K51" si="14">SUM(I50)</f>
        <v>0.4</v>
      </c>
      <c r="J51" s="310">
        <f t="shared" si="14"/>
        <v>0.4</v>
      </c>
      <c r="K51" s="310">
        <f t="shared" si="14"/>
        <v>0.4</v>
      </c>
      <c r="L51" s="1226"/>
      <c r="M51" s="1207"/>
      <c r="N51" s="1207"/>
      <c r="O51" s="1207"/>
      <c r="R51" s="172"/>
    </row>
    <row r="52" spans="1:18" ht="36" customHeight="1" x14ac:dyDescent="0.2">
      <c r="A52" s="1227" t="s">
        <v>21</v>
      </c>
      <c r="B52" s="1183" t="s">
        <v>27</v>
      </c>
      <c r="C52" s="1223" t="s">
        <v>27</v>
      </c>
      <c r="D52" s="1212" t="s">
        <v>301</v>
      </c>
      <c r="E52" s="1210" t="s">
        <v>176</v>
      </c>
      <c r="F52" s="1185" t="s">
        <v>302</v>
      </c>
      <c r="G52" s="308" t="s">
        <v>47</v>
      </c>
      <c r="H52" s="305">
        <v>4</v>
      </c>
      <c r="I52" s="309">
        <v>3.1</v>
      </c>
      <c r="J52" s="329">
        <v>3.1</v>
      </c>
      <c r="K52" s="330">
        <v>3.1</v>
      </c>
      <c r="L52" s="890" t="s">
        <v>303</v>
      </c>
      <c r="M52" s="1207" t="s">
        <v>304</v>
      </c>
      <c r="N52" s="1207" t="s">
        <v>304</v>
      </c>
      <c r="O52" s="1207" t="s">
        <v>304</v>
      </c>
      <c r="R52" s="172"/>
    </row>
    <row r="53" spans="1:18" ht="36" customHeight="1" x14ac:dyDescent="0.2">
      <c r="A53" s="1181"/>
      <c r="B53" s="1207"/>
      <c r="C53" s="1224"/>
      <c r="D53" s="1212"/>
      <c r="E53" s="1211"/>
      <c r="F53" s="1185"/>
      <c r="G53" s="310" t="s">
        <v>26</v>
      </c>
      <c r="H53" s="311">
        <f>SUM(H52)</f>
        <v>4</v>
      </c>
      <c r="I53" s="311">
        <f t="shared" ref="I53:K53" si="15">SUM(I52)</f>
        <v>3.1</v>
      </c>
      <c r="J53" s="310">
        <f t="shared" si="15"/>
        <v>3.1</v>
      </c>
      <c r="K53" s="310">
        <f t="shared" si="15"/>
        <v>3.1</v>
      </c>
      <c r="L53" s="1226"/>
      <c r="M53" s="1207"/>
      <c r="N53" s="1207"/>
      <c r="O53" s="1207"/>
      <c r="R53" s="172"/>
    </row>
    <row r="54" spans="1:18" ht="36" customHeight="1" x14ac:dyDescent="0.2">
      <c r="A54" s="1182" t="s">
        <v>21</v>
      </c>
      <c r="B54" s="1183" t="s">
        <v>27</v>
      </c>
      <c r="C54" s="1223" t="s">
        <v>32</v>
      </c>
      <c r="D54" s="1212" t="s">
        <v>305</v>
      </c>
      <c r="E54" s="1210" t="s">
        <v>176</v>
      </c>
      <c r="F54" s="1185" t="s">
        <v>51</v>
      </c>
      <c r="G54" s="330" t="s">
        <v>47</v>
      </c>
      <c r="H54" s="306">
        <v>22.4</v>
      </c>
      <c r="I54" s="309">
        <v>23.1</v>
      </c>
      <c r="J54" s="308">
        <v>23.1</v>
      </c>
      <c r="K54" s="305">
        <v>23.1</v>
      </c>
      <c r="L54" s="890" t="s">
        <v>306</v>
      </c>
      <c r="M54" s="1224">
        <v>900</v>
      </c>
      <c r="N54" s="1224">
        <v>900</v>
      </c>
      <c r="O54" s="1224">
        <v>900</v>
      </c>
      <c r="R54" s="172"/>
    </row>
    <row r="55" spans="1:18" ht="36" customHeight="1" x14ac:dyDescent="0.2">
      <c r="A55" s="1224"/>
      <c r="B55" s="1183"/>
      <c r="C55" s="1224"/>
      <c r="D55" s="1212"/>
      <c r="E55" s="1211"/>
      <c r="F55" s="1185"/>
      <c r="G55" s="310" t="s">
        <v>26</v>
      </c>
      <c r="H55" s="311">
        <f>SUM(H54)</f>
        <v>22.4</v>
      </c>
      <c r="I55" s="311">
        <f t="shared" ref="I55:K55" si="16">SUM(I54)</f>
        <v>23.1</v>
      </c>
      <c r="J55" s="310">
        <f t="shared" si="16"/>
        <v>23.1</v>
      </c>
      <c r="K55" s="310">
        <f t="shared" si="16"/>
        <v>23.1</v>
      </c>
      <c r="L55" s="1226"/>
      <c r="M55" s="1224"/>
      <c r="N55" s="1224"/>
      <c r="O55" s="1224"/>
      <c r="R55" s="172"/>
    </row>
    <row r="56" spans="1:18" ht="43.5" customHeight="1" x14ac:dyDescent="0.2">
      <c r="A56" s="1182" t="s">
        <v>21</v>
      </c>
      <c r="B56" s="1183" t="s">
        <v>27</v>
      </c>
      <c r="C56" s="1223" t="s">
        <v>43</v>
      </c>
      <c r="D56" s="1212" t="s">
        <v>307</v>
      </c>
      <c r="E56" s="1210" t="s">
        <v>176</v>
      </c>
      <c r="F56" s="822" t="s">
        <v>41</v>
      </c>
      <c r="G56" s="308" t="s">
        <v>47</v>
      </c>
      <c r="H56" s="306">
        <v>21.4</v>
      </c>
      <c r="I56" s="309">
        <v>22.5</v>
      </c>
      <c r="J56" s="308">
        <v>22.5</v>
      </c>
      <c r="K56" s="305">
        <v>22.5</v>
      </c>
      <c r="L56" s="1228" t="s">
        <v>308</v>
      </c>
      <c r="M56" s="1219">
        <v>1</v>
      </c>
      <c r="N56" s="1219">
        <v>1</v>
      </c>
      <c r="O56" s="1219">
        <v>1</v>
      </c>
      <c r="P56" s="169"/>
      <c r="R56" s="172"/>
    </row>
    <row r="57" spans="1:18" ht="39.75" customHeight="1" x14ac:dyDescent="0.2">
      <c r="A57" s="1182"/>
      <c r="B57" s="1183"/>
      <c r="C57" s="1223"/>
      <c r="D57" s="1212"/>
      <c r="E57" s="1211"/>
      <c r="F57" s="822"/>
      <c r="G57" s="310" t="s">
        <v>26</v>
      </c>
      <c r="H57" s="311">
        <f>SUM(H56)</f>
        <v>21.4</v>
      </c>
      <c r="I57" s="311">
        <f t="shared" ref="I57:K57" si="17">SUM(I56)</f>
        <v>22.5</v>
      </c>
      <c r="J57" s="310">
        <f t="shared" si="17"/>
        <v>22.5</v>
      </c>
      <c r="K57" s="310">
        <f t="shared" si="17"/>
        <v>22.5</v>
      </c>
      <c r="L57" s="1228"/>
      <c r="M57" s="1219"/>
      <c r="N57" s="1219"/>
      <c r="O57" s="1219"/>
      <c r="R57" s="172"/>
    </row>
    <row r="58" spans="1:18" ht="35.25" customHeight="1" x14ac:dyDescent="0.2">
      <c r="A58" s="1167" t="s">
        <v>21</v>
      </c>
      <c r="B58" s="1168" t="s">
        <v>27</v>
      </c>
      <c r="C58" s="1223" t="s">
        <v>50</v>
      </c>
      <c r="D58" s="1212" t="s">
        <v>309</v>
      </c>
      <c r="E58" s="1210" t="s">
        <v>176</v>
      </c>
      <c r="F58" s="822" t="s">
        <v>51</v>
      </c>
      <c r="G58" s="308" t="s">
        <v>47</v>
      </c>
      <c r="H58" s="306">
        <v>10.3</v>
      </c>
      <c r="I58" s="309">
        <v>10.4</v>
      </c>
      <c r="J58" s="308">
        <v>10.4</v>
      </c>
      <c r="K58" s="305">
        <v>10.4</v>
      </c>
      <c r="L58" s="890" t="s">
        <v>310</v>
      </c>
      <c r="M58" s="1193">
        <v>800</v>
      </c>
      <c r="N58" s="1207" t="s">
        <v>311</v>
      </c>
      <c r="O58" s="1193">
        <v>800</v>
      </c>
    </row>
    <row r="59" spans="1:18" ht="36.75" customHeight="1" x14ac:dyDescent="0.2">
      <c r="A59" s="1167"/>
      <c r="B59" s="1168"/>
      <c r="C59" s="1223"/>
      <c r="D59" s="1212"/>
      <c r="E59" s="1211"/>
      <c r="F59" s="822"/>
      <c r="G59" s="310" t="s">
        <v>26</v>
      </c>
      <c r="H59" s="311">
        <f>SUM(H58)</f>
        <v>10.3</v>
      </c>
      <c r="I59" s="311">
        <f t="shared" ref="I59:K59" si="18">SUM(I58)</f>
        <v>10.4</v>
      </c>
      <c r="J59" s="310">
        <f t="shared" si="18"/>
        <v>10.4</v>
      </c>
      <c r="K59" s="310">
        <f t="shared" si="18"/>
        <v>10.4</v>
      </c>
      <c r="L59" s="890"/>
      <c r="M59" s="1224"/>
      <c r="N59" s="1224"/>
      <c r="O59" s="1224"/>
      <c r="R59" s="172"/>
    </row>
    <row r="60" spans="1:18" ht="36" customHeight="1" x14ac:dyDescent="0.2">
      <c r="A60" s="1182" t="s">
        <v>21</v>
      </c>
      <c r="B60" s="1183" t="s">
        <v>27</v>
      </c>
      <c r="C60" s="1223" t="s">
        <v>30</v>
      </c>
      <c r="D60" s="1212" t="s">
        <v>312</v>
      </c>
      <c r="E60" s="1210" t="s">
        <v>176</v>
      </c>
      <c r="F60" s="822" t="s">
        <v>50</v>
      </c>
      <c r="G60" s="308" t="s">
        <v>47</v>
      </c>
      <c r="H60" s="314">
        <v>18.899999999999999</v>
      </c>
      <c r="I60" s="309">
        <v>19.600000000000001</v>
      </c>
      <c r="J60" s="308">
        <v>19.600000000000001</v>
      </c>
      <c r="K60" s="305">
        <v>19.600000000000001</v>
      </c>
      <c r="L60" s="331" t="s">
        <v>313</v>
      </c>
      <c r="M60" s="332" t="s">
        <v>314</v>
      </c>
      <c r="N60" s="332" t="s">
        <v>314</v>
      </c>
      <c r="O60" s="332" t="s">
        <v>314</v>
      </c>
      <c r="R60" s="172"/>
    </row>
    <row r="61" spans="1:18" ht="36" customHeight="1" x14ac:dyDescent="0.2">
      <c r="A61" s="1182"/>
      <c r="B61" s="1183"/>
      <c r="C61" s="1223"/>
      <c r="D61" s="1212"/>
      <c r="E61" s="1211"/>
      <c r="F61" s="822"/>
      <c r="G61" s="310" t="s">
        <v>26</v>
      </c>
      <c r="H61" s="311">
        <f>SUM(H60)</f>
        <v>18.899999999999999</v>
      </c>
      <c r="I61" s="311">
        <f t="shared" ref="I61:K61" si="19">SUM(I60)</f>
        <v>19.600000000000001</v>
      </c>
      <c r="J61" s="310">
        <f t="shared" si="19"/>
        <v>19.600000000000001</v>
      </c>
      <c r="K61" s="310">
        <f t="shared" si="19"/>
        <v>19.600000000000001</v>
      </c>
      <c r="L61" s="333" t="s">
        <v>315</v>
      </c>
      <c r="M61" s="191">
        <v>1000</v>
      </c>
      <c r="N61" s="191">
        <v>1100</v>
      </c>
      <c r="O61" s="191">
        <v>1150</v>
      </c>
      <c r="R61" s="172"/>
    </row>
    <row r="62" spans="1:18" ht="51.75" customHeight="1" x14ac:dyDescent="0.2">
      <c r="A62" s="1182" t="s">
        <v>21</v>
      </c>
      <c r="B62" s="1168" t="s">
        <v>27</v>
      </c>
      <c r="C62" s="1223" t="s">
        <v>38</v>
      </c>
      <c r="D62" s="1212" t="s">
        <v>316</v>
      </c>
      <c r="E62" s="1210" t="s">
        <v>176</v>
      </c>
      <c r="F62" s="822" t="s">
        <v>50</v>
      </c>
      <c r="G62" s="308" t="s">
        <v>47</v>
      </c>
      <c r="H62" s="306">
        <v>8.1999999999999993</v>
      </c>
      <c r="I62" s="309">
        <v>8.4</v>
      </c>
      <c r="J62" s="308">
        <v>8.4</v>
      </c>
      <c r="K62" s="305">
        <v>8.4</v>
      </c>
      <c r="L62" s="321" t="s">
        <v>317</v>
      </c>
      <c r="M62" s="332" t="s">
        <v>271</v>
      </c>
      <c r="N62" s="332" t="s">
        <v>271</v>
      </c>
      <c r="O62" s="332" t="s">
        <v>271</v>
      </c>
      <c r="R62" s="172"/>
    </row>
    <row r="63" spans="1:18" ht="38.25" customHeight="1" x14ac:dyDescent="0.2">
      <c r="A63" s="1182"/>
      <c r="B63" s="1168"/>
      <c r="C63" s="1223"/>
      <c r="D63" s="1212"/>
      <c r="E63" s="1211"/>
      <c r="F63" s="822"/>
      <c r="G63" s="310" t="s">
        <v>26</v>
      </c>
      <c r="H63" s="311">
        <f>SUM(H62)</f>
        <v>8.1999999999999993</v>
      </c>
      <c r="I63" s="311">
        <f t="shared" ref="I63:K63" si="20">SUM(I62)</f>
        <v>8.4</v>
      </c>
      <c r="J63" s="311">
        <f t="shared" si="20"/>
        <v>8.4</v>
      </c>
      <c r="K63" s="311">
        <f t="shared" si="20"/>
        <v>8.4</v>
      </c>
      <c r="L63" s="321" t="s">
        <v>318</v>
      </c>
      <c r="M63" s="191">
        <v>300</v>
      </c>
      <c r="N63" s="191">
        <v>300</v>
      </c>
      <c r="O63" s="191">
        <v>300</v>
      </c>
      <c r="R63" s="172"/>
    </row>
    <row r="64" spans="1:18" ht="33" customHeight="1" x14ac:dyDescent="0.2">
      <c r="A64" s="1182" t="s">
        <v>21</v>
      </c>
      <c r="B64" s="1183" t="s">
        <v>27</v>
      </c>
      <c r="C64" s="1223" t="s">
        <v>41</v>
      </c>
      <c r="D64" s="1212" t="s">
        <v>319</v>
      </c>
      <c r="E64" s="1191" t="s">
        <v>176</v>
      </c>
      <c r="F64" s="822" t="s">
        <v>27</v>
      </c>
      <c r="G64" s="308" t="s">
        <v>47</v>
      </c>
      <c r="H64" s="316">
        <v>1</v>
      </c>
      <c r="I64" s="309">
        <v>1.1000000000000001</v>
      </c>
      <c r="J64" s="308">
        <v>1.1000000000000001</v>
      </c>
      <c r="K64" s="308">
        <v>1.1000000000000001</v>
      </c>
      <c r="L64" s="890" t="s">
        <v>320</v>
      </c>
      <c r="M64" s="1207" t="s">
        <v>321</v>
      </c>
      <c r="N64" s="1207" t="s">
        <v>321</v>
      </c>
      <c r="O64" s="1207" t="s">
        <v>321</v>
      </c>
      <c r="R64" s="172"/>
    </row>
    <row r="65" spans="1:242" ht="40.5" customHeight="1" x14ac:dyDescent="0.2">
      <c r="A65" s="1182"/>
      <c r="B65" s="1183"/>
      <c r="C65" s="1223"/>
      <c r="D65" s="1212"/>
      <c r="E65" s="1191"/>
      <c r="F65" s="822"/>
      <c r="G65" s="310" t="s">
        <v>26</v>
      </c>
      <c r="H65" s="311">
        <f>SUM(H64)</f>
        <v>1</v>
      </c>
      <c r="I65" s="311">
        <f t="shared" ref="I65:K65" si="21">SUM(I64)</f>
        <v>1.1000000000000001</v>
      </c>
      <c r="J65" s="310">
        <f t="shared" si="21"/>
        <v>1.1000000000000001</v>
      </c>
      <c r="K65" s="310">
        <f t="shared" si="21"/>
        <v>1.1000000000000001</v>
      </c>
      <c r="L65" s="1226"/>
      <c r="M65" s="1207"/>
      <c r="N65" s="1207"/>
      <c r="O65" s="1207"/>
      <c r="R65" s="172"/>
    </row>
    <row r="66" spans="1:242" ht="38.450000000000003" customHeight="1" x14ac:dyDescent="0.2">
      <c r="A66" s="1182" t="s">
        <v>21</v>
      </c>
      <c r="B66" s="1168" t="s">
        <v>27</v>
      </c>
      <c r="C66" s="1223" t="s">
        <v>202</v>
      </c>
      <c r="D66" s="1212" t="s">
        <v>322</v>
      </c>
      <c r="E66" s="1191" t="s">
        <v>176</v>
      </c>
      <c r="F66" s="1194" t="s">
        <v>30</v>
      </c>
      <c r="G66" s="308" t="s">
        <v>47</v>
      </c>
      <c r="H66" s="306">
        <v>18.7</v>
      </c>
      <c r="I66" s="309">
        <v>20</v>
      </c>
      <c r="J66" s="308">
        <v>20</v>
      </c>
      <c r="K66" s="305">
        <v>20</v>
      </c>
      <c r="L66" s="890" t="s">
        <v>323</v>
      </c>
      <c r="M66" s="1229" t="s">
        <v>324</v>
      </c>
      <c r="N66" s="1229" t="s">
        <v>189</v>
      </c>
      <c r="O66" s="1229" t="s">
        <v>189</v>
      </c>
      <c r="R66" s="172"/>
    </row>
    <row r="67" spans="1:242" ht="30.6" customHeight="1" x14ac:dyDescent="0.2">
      <c r="A67" s="1182"/>
      <c r="B67" s="1183"/>
      <c r="C67" s="1223"/>
      <c r="D67" s="1212"/>
      <c r="E67" s="1191"/>
      <c r="F67" s="1216"/>
      <c r="G67" s="308" t="s">
        <v>24</v>
      </c>
      <c r="H67" s="306">
        <v>17.3</v>
      </c>
      <c r="I67" s="309">
        <v>5</v>
      </c>
      <c r="J67" s="308">
        <v>0</v>
      </c>
      <c r="K67" s="305">
        <v>0</v>
      </c>
      <c r="L67" s="890"/>
      <c r="M67" s="1229"/>
      <c r="N67" s="1229"/>
      <c r="O67" s="1229"/>
      <c r="R67" s="172"/>
    </row>
    <row r="68" spans="1:242" ht="36.6" customHeight="1" x14ac:dyDescent="0.2">
      <c r="A68" s="1182"/>
      <c r="B68" s="1183"/>
      <c r="C68" s="1223"/>
      <c r="D68" s="1212"/>
      <c r="E68" s="1191"/>
      <c r="F68" s="1216"/>
      <c r="G68" s="310" t="s">
        <v>26</v>
      </c>
      <c r="H68" s="311">
        <f>SUM(H66:H67)</f>
        <v>36</v>
      </c>
      <c r="I68" s="311">
        <f t="shared" ref="I68:K68" si="22">SUM(I66:I67)</f>
        <v>25</v>
      </c>
      <c r="J68" s="310">
        <f t="shared" si="22"/>
        <v>20</v>
      </c>
      <c r="K68" s="310">
        <f t="shared" si="22"/>
        <v>20</v>
      </c>
      <c r="L68" s="890"/>
      <c r="M68" s="1181"/>
      <c r="N68" s="1181"/>
      <c r="O68" s="1181"/>
      <c r="R68" s="172"/>
    </row>
    <row r="69" spans="1:242" ht="27" customHeight="1" x14ac:dyDescent="0.2">
      <c r="A69" s="1195" t="s">
        <v>21</v>
      </c>
      <c r="B69" s="1183" t="s">
        <v>27</v>
      </c>
      <c r="C69" s="1230" t="s">
        <v>62</v>
      </c>
      <c r="D69" s="1212" t="s">
        <v>325</v>
      </c>
      <c r="E69" s="1191" t="s">
        <v>176</v>
      </c>
      <c r="F69" s="1185" t="s">
        <v>30</v>
      </c>
      <c r="G69" s="308" t="s">
        <v>47</v>
      </c>
      <c r="H69" s="314">
        <v>9.6999999999999993</v>
      </c>
      <c r="I69" s="309">
        <v>10.3</v>
      </c>
      <c r="J69" s="308">
        <v>10.3</v>
      </c>
      <c r="K69" s="305">
        <v>10.3</v>
      </c>
      <c r="L69" s="890" t="s">
        <v>326</v>
      </c>
      <c r="M69" s="1224">
        <v>1</v>
      </c>
      <c r="N69" s="1224">
        <v>1</v>
      </c>
      <c r="O69" s="1224">
        <v>1</v>
      </c>
      <c r="R69" s="172"/>
    </row>
    <row r="70" spans="1:242" ht="37.5" customHeight="1" x14ac:dyDescent="0.2">
      <c r="A70" s="1197"/>
      <c r="B70" s="1183"/>
      <c r="C70" s="1181"/>
      <c r="D70" s="1212"/>
      <c r="E70" s="1191"/>
      <c r="F70" s="1185"/>
      <c r="G70" s="310" t="s">
        <v>26</v>
      </c>
      <c r="H70" s="311">
        <f>SUM(H69)</f>
        <v>9.6999999999999993</v>
      </c>
      <c r="I70" s="311">
        <f t="shared" ref="I70:K70" si="23">SUM(I69)</f>
        <v>10.3</v>
      </c>
      <c r="J70" s="310">
        <f t="shared" si="23"/>
        <v>10.3</v>
      </c>
      <c r="K70" s="310">
        <f t="shared" si="23"/>
        <v>10.3</v>
      </c>
      <c r="L70" s="890"/>
      <c r="M70" s="1224"/>
      <c r="N70" s="1224"/>
      <c r="O70" s="1224"/>
      <c r="R70" s="172"/>
    </row>
    <row r="71" spans="1:242" ht="27" customHeight="1" x14ac:dyDescent="0.2">
      <c r="A71" s="1182" t="s">
        <v>21</v>
      </c>
      <c r="B71" s="1183" t="s">
        <v>27</v>
      </c>
      <c r="C71" s="1223" t="s">
        <v>244</v>
      </c>
      <c r="D71" s="1212" t="s">
        <v>230</v>
      </c>
      <c r="E71" s="1191" t="s">
        <v>176</v>
      </c>
      <c r="F71" s="822" t="s">
        <v>43</v>
      </c>
      <c r="G71" s="308" t="s">
        <v>47</v>
      </c>
      <c r="H71" s="314">
        <v>81.3</v>
      </c>
      <c r="I71" s="309">
        <v>80.5</v>
      </c>
      <c r="J71" s="308">
        <v>81</v>
      </c>
      <c r="K71" s="308">
        <v>81</v>
      </c>
      <c r="L71" s="890" t="s">
        <v>327</v>
      </c>
      <c r="M71" s="1215">
        <v>1420</v>
      </c>
      <c r="N71" s="1215">
        <v>1420</v>
      </c>
      <c r="O71" s="1215">
        <v>1420</v>
      </c>
      <c r="R71" s="172"/>
    </row>
    <row r="72" spans="1:242" ht="29.25" customHeight="1" x14ac:dyDescent="0.2">
      <c r="A72" s="1182"/>
      <c r="B72" s="1183"/>
      <c r="C72" s="1223"/>
      <c r="D72" s="1212"/>
      <c r="E72" s="1191"/>
      <c r="F72" s="822"/>
      <c r="G72" s="308" t="s">
        <v>24</v>
      </c>
      <c r="H72" s="306">
        <v>0</v>
      </c>
      <c r="I72" s="309">
        <v>0</v>
      </c>
      <c r="J72" s="308">
        <v>0</v>
      </c>
      <c r="K72" s="308">
        <v>0</v>
      </c>
      <c r="L72" s="890"/>
      <c r="M72" s="1215"/>
      <c r="N72" s="1215"/>
      <c r="O72" s="1215"/>
      <c r="R72" s="172"/>
    </row>
    <row r="73" spans="1:242" ht="30.75" customHeight="1" x14ac:dyDescent="0.2">
      <c r="A73" s="1182"/>
      <c r="B73" s="1183"/>
      <c r="C73" s="1223"/>
      <c r="D73" s="1212"/>
      <c r="E73" s="1191"/>
      <c r="F73" s="822"/>
      <c r="G73" s="310" t="s">
        <v>26</v>
      </c>
      <c r="H73" s="311">
        <f>SUM(H71:H72)</f>
        <v>81.3</v>
      </c>
      <c r="I73" s="311">
        <f t="shared" ref="I73:K73" si="24">SUM(I71:I72)</f>
        <v>80.5</v>
      </c>
      <c r="J73" s="310">
        <f t="shared" si="24"/>
        <v>81</v>
      </c>
      <c r="K73" s="310">
        <f t="shared" si="24"/>
        <v>81</v>
      </c>
      <c r="L73" s="890"/>
      <c r="M73" s="1215"/>
      <c r="N73" s="1215"/>
      <c r="O73" s="1215"/>
      <c r="R73" s="172"/>
    </row>
    <row r="74" spans="1:242" ht="28.5" customHeight="1" x14ac:dyDescent="0.2">
      <c r="A74" s="1182" t="s">
        <v>21</v>
      </c>
      <c r="B74" s="1168" t="s">
        <v>27</v>
      </c>
      <c r="C74" s="1223" t="s">
        <v>55</v>
      </c>
      <c r="D74" s="1212" t="s">
        <v>328</v>
      </c>
      <c r="E74" s="1191" t="s">
        <v>329</v>
      </c>
      <c r="F74" s="1194" t="s">
        <v>36</v>
      </c>
      <c r="G74" s="308" t="s">
        <v>47</v>
      </c>
      <c r="H74" s="515">
        <v>728.5</v>
      </c>
      <c r="I74" s="309">
        <v>798.6</v>
      </c>
      <c r="J74" s="308">
        <v>799</v>
      </c>
      <c r="K74" s="305">
        <v>799</v>
      </c>
      <c r="L74" s="890" t="s">
        <v>330</v>
      </c>
      <c r="M74" s="1231" t="s">
        <v>331</v>
      </c>
      <c r="N74" s="1231" t="s">
        <v>331</v>
      </c>
      <c r="O74" s="1231" t="s">
        <v>331</v>
      </c>
      <c r="R74" s="172"/>
    </row>
    <row r="75" spans="1:242" ht="28.5" customHeight="1" x14ac:dyDescent="0.2">
      <c r="A75" s="1182"/>
      <c r="B75" s="1183"/>
      <c r="C75" s="1223"/>
      <c r="D75" s="1212"/>
      <c r="E75" s="1191"/>
      <c r="F75" s="1194"/>
      <c r="G75" s="308" t="s">
        <v>24</v>
      </c>
      <c r="H75" s="306">
        <v>0</v>
      </c>
      <c r="I75" s="309">
        <v>0</v>
      </c>
      <c r="J75" s="308">
        <v>0</v>
      </c>
      <c r="K75" s="305">
        <v>0</v>
      </c>
      <c r="L75" s="890"/>
      <c r="M75" s="1231"/>
      <c r="N75" s="1231"/>
      <c r="O75" s="1231"/>
      <c r="R75" s="172"/>
    </row>
    <row r="76" spans="1:242" ht="28.5" customHeight="1" x14ac:dyDescent="0.2">
      <c r="A76" s="1182"/>
      <c r="B76" s="1168"/>
      <c r="C76" s="1223"/>
      <c r="D76" s="1212"/>
      <c r="E76" s="1191"/>
      <c r="F76" s="1194"/>
      <c r="G76" s="310" t="s">
        <v>26</v>
      </c>
      <c r="H76" s="311">
        <f>SUM(H74:H75)</f>
        <v>728.5</v>
      </c>
      <c r="I76" s="311">
        <f t="shared" ref="I76:K76" si="25">SUM(I74:I75)</f>
        <v>798.6</v>
      </c>
      <c r="J76" s="310">
        <f t="shared" si="25"/>
        <v>799</v>
      </c>
      <c r="K76" s="310">
        <f t="shared" si="25"/>
        <v>799</v>
      </c>
      <c r="L76" s="890"/>
      <c r="M76" s="1232"/>
      <c r="N76" s="1232"/>
      <c r="O76" s="1232"/>
      <c r="R76" s="172"/>
    </row>
    <row r="77" spans="1:242" s="334" customFormat="1" ht="32.25" customHeight="1" x14ac:dyDescent="0.2">
      <c r="A77" s="1182" t="s">
        <v>21</v>
      </c>
      <c r="B77" s="1233" t="s">
        <v>27</v>
      </c>
      <c r="C77" s="1223" t="s">
        <v>57</v>
      </c>
      <c r="D77" s="1212" t="s">
        <v>332</v>
      </c>
      <c r="E77" s="1170" t="s">
        <v>176</v>
      </c>
      <c r="F77" s="822" t="s">
        <v>36</v>
      </c>
      <c r="G77" s="305" t="s">
        <v>47</v>
      </c>
      <c r="H77" s="306">
        <v>171.5</v>
      </c>
      <c r="I77" s="309">
        <v>175.3</v>
      </c>
      <c r="J77" s="305">
        <v>176</v>
      </c>
      <c r="K77" s="305">
        <v>176</v>
      </c>
      <c r="L77" s="890" t="s">
        <v>333</v>
      </c>
      <c r="M77" s="1234" t="s">
        <v>334</v>
      </c>
      <c r="N77" s="1234" t="s">
        <v>334</v>
      </c>
      <c r="O77" s="1234" t="s">
        <v>334</v>
      </c>
      <c r="P77" s="152"/>
      <c r="Q77" s="152"/>
      <c r="R77" s="17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2"/>
      <c r="AN77" s="152"/>
      <c r="AO77" s="152"/>
      <c r="AP77" s="152"/>
      <c r="AQ77" s="152"/>
      <c r="AR77" s="152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2"/>
      <c r="BG77" s="152"/>
      <c r="BH77" s="152"/>
      <c r="BI77" s="152"/>
      <c r="BJ77" s="152"/>
      <c r="BK77" s="152"/>
      <c r="BL77" s="152"/>
      <c r="BM77" s="152"/>
      <c r="BN77" s="152"/>
      <c r="BO77" s="152"/>
      <c r="BP77" s="152"/>
      <c r="BQ77" s="152"/>
      <c r="BR77" s="152"/>
      <c r="BS77" s="152"/>
      <c r="BT77" s="152"/>
      <c r="BU77" s="152"/>
      <c r="BV77" s="152"/>
      <c r="BW77" s="152"/>
      <c r="BX77" s="152"/>
      <c r="BY77" s="152"/>
      <c r="BZ77" s="152"/>
      <c r="CA77" s="152"/>
      <c r="CB77" s="152"/>
      <c r="CC77" s="152"/>
      <c r="CD77" s="152"/>
      <c r="CE77" s="152"/>
      <c r="CF77" s="152"/>
      <c r="CG77" s="152"/>
      <c r="CH77" s="152"/>
      <c r="CI77" s="152"/>
      <c r="CJ77" s="152"/>
      <c r="CK77" s="152"/>
      <c r="CL77" s="152"/>
      <c r="CM77" s="152"/>
      <c r="CN77" s="152"/>
      <c r="CO77" s="152"/>
      <c r="CP77" s="152"/>
      <c r="CQ77" s="152"/>
      <c r="CR77" s="152"/>
      <c r="CS77" s="152"/>
      <c r="CT77" s="152"/>
      <c r="CU77" s="152"/>
      <c r="CV77" s="152"/>
      <c r="CW77" s="152"/>
      <c r="CX77" s="152"/>
      <c r="CY77" s="152"/>
      <c r="CZ77" s="152"/>
      <c r="DA77" s="152"/>
      <c r="DB77" s="152"/>
      <c r="DC77" s="152"/>
      <c r="DD77" s="152"/>
      <c r="DE77" s="152"/>
      <c r="DF77" s="152"/>
      <c r="DG77" s="152"/>
      <c r="DH77" s="152"/>
      <c r="DI77" s="152"/>
      <c r="DJ77" s="152"/>
      <c r="DK77" s="152"/>
      <c r="DL77" s="152"/>
      <c r="DM77" s="152"/>
      <c r="DN77" s="152"/>
      <c r="DO77" s="152"/>
      <c r="DP77" s="152"/>
      <c r="DQ77" s="152"/>
      <c r="DR77" s="152"/>
      <c r="DS77" s="152"/>
      <c r="DT77" s="152"/>
      <c r="DU77" s="152"/>
      <c r="DV77" s="152"/>
      <c r="DW77" s="152"/>
      <c r="DX77" s="152"/>
      <c r="DY77" s="152"/>
      <c r="DZ77" s="152"/>
      <c r="EA77" s="152"/>
      <c r="EB77" s="152"/>
      <c r="EC77" s="152"/>
      <c r="ED77" s="152"/>
      <c r="EE77" s="152"/>
      <c r="EF77" s="152"/>
      <c r="EG77" s="152"/>
      <c r="EH77" s="152"/>
      <c r="EI77" s="152"/>
      <c r="EJ77" s="152"/>
      <c r="EK77" s="152"/>
      <c r="EL77" s="152"/>
      <c r="EM77" s="152"/>
      <c r="EN77" s="152"/>
      <c r="EO77" s="152"/>
      <c r="EP77" s="152"/>
      <c r="EQ77" s="152"/>
      <c r="ER77" s="152"/>
      <c r="ES77" s="152"/>
      <c r="ET77" s="152"/>
      <c r="EU77" s="152"/>
      <c r="EV77" s="152"/>
      <c r="EW77" s="152"/>
      <c r="EX77" s="152"/>
      <c r="EY77" s="152"/>
      <c r="EZ77" s="152"/>
      <c r="FA77" s="152"/>
      <c r="FB77" s="152"/>
      <c r="FC77" s="152"/>
      <c r="FD77" s="152"/>
      <c r="FE77" s="152"/>
      <c r="FF77" s="152"/>
      <c r="FG77" s="152"/>
      <c r="FH77" s="152"/>
      <c r="FI77" s="152"/>
      <c r="FJ77" s="152"/>
      <c r="FK77" s="152"/>
      <c r="FL77" s="152"/>
      <c r="FM77" s="152"/>
      <c r="FN77" s="152"/>
      <c r="FO77" s="152"/>
      <c r="FP77" s="152"/>
      <c r="FQ77" s="152"/>
      <c r="FR77" s="152"/>
      <c r="FS77" s="152"/>
      <c r="FT77" s="152"/>
      <c r="FU77" s="152"/>
      <c r="FV77" s="152"/>
      <c r="FW77" s="152"/>
      <c r="FX77" s="152"/>
      <c r="FY77" s="152"/>
      <c r="FZ77" s="152"/>
      <c r="GA77" s="152"/>
      <c r="GB77" s="152"/>
      <c r="GC77" s="152"/>
      <c r="GD77" s="152"/>
      <c r="GE77" s="152"/>
      <c r="GF77" s="152"/>
      <c r="GG77" s="152"/>
      <c r="GH77" s="152"/>
      <c r="GI77" s="152"/>
      <c r="GJ77" s="152"/>
      <c r="GK77" s="152"/>
      <c r="GL77" s="152"/>
      <c r="GM77" s="152"/>
      <c r="GN77" s="152"/>
      <c r="GO77" s="152"/>
      <c r="GP77" s="152"/>
      <c r="GQ77" s="152"/>
      <c r="GR77" s="152"/>
      <c r="GS77" s="152"/>
      <c r="GT77" s="152"/>
      <c r="GU77" s="152"/>
      <c r="GV77" s="152"/>
      <c r="GW77" s="152"/>
      <c r="GX77" s="152"/>
      <c r="GY77" s="152"/>
      <c r="GZ77" s="152"/>
      <c r="HA77" s="152"/>
      <c r="HB77" s="152"/>
      <c r="HC77" s="152"/>
      <c r="HD77" s="152"/>
      <c r="HE77" s="152"/>
      <c r="HF77" s="152"/>
      <c r="HG77" s="152"/>
      <c r="HH77" s="152"/>
      <c r="HI77" s="152"/>
      <c r="HJ77" s="152"/>
      <c r="HK77" s="152"/>
      <c r="HL77" s="152"/>
      <c r="HM77" s="152"/>
      <c r="HN77" s="152"/>
      <c r="HO77" s="152"/>
      <c r="HP77" s="152"/>
      <c r="HQ77" s="152"/>
      <c r="HR77" s="152"/>
      <c r="HS77" s="152"/>
      <c r="HT77" s="152"/>
      <c r="HU77" s="152"/>
      <c r="HV77" s="152"/>
      <c r="HW77" s="152"/>
      <c r="HX77" s="152"/>
      <c r="HY77" s="152"/>
      <c r="HZ77" s="152"/>
      <c r="IA77" s="152"/>
      <c r="IB77" s="152"/>
      <c r="IC77" s="152"/>
      <c r="ID77" s="152"/>
      <c r="IE77" s="152"/>
      <c r="IF77" s="152"/>
      <c r="IG77" s="152"/>
      <c r="IH77" s="152"/>
    </row>
    <row r="78" spans="1:242" ht="33" customHeight="1" x14ac:dyDescent="0.2">
      <c r="A78" s="1182"/>
      <c r="B78" s="1181"/>
      <c r="C78" s="1223"/>
      <c r="D78" s="1212"/>
      <c r="E78" s="1170"/>
      <c r="F78" s="822"/>
      <c r="G78" s="310" t="s">
        <v>26</v>
      </c>
      <c r="H78" s="311">
        <f>SUM(H77)</f>
        <v>171.5</v>
      </c>
      <c r="I78" s="311">
        <f t="shared" ref="I78:K78" si="26">SUM(I77)</f>
        <v>175.3</v>
      </c>
      <c r="J78" s="310">
        <f t="shared" si="26"/>
        <v>176</v>
      </c>
      <c r="K78" s="310">
        <f t="shared" si="26"/>
        <v>176</v>
      </c>
      <c r="L78" s="890"/>
      <c r="M78" s="1234"/>
      <c r="N78" s="1234"/>
      <c r="O78" s="1234"/>
      <c r="R78" s="172"/>
    </row>
    <row r="79" spans="1:242" ht="33" customHeight="1" x14ac:dyDescent="0.2">
      <c r="A79" s="1235" t="s">
        <v>21</v>
      </c>
      <c r="B79" s="1233" t="s">
        <v>27</v>
      </c>
      <c r="C79" s="1223" t="s">
        <v>261</v>
      </c>
      <c r="D79" s="1212" t="s">
        <v>335</v>
      </c>
      <c r="E79" s="1170" t="s">
        <v>176</v>
      </c>
      <c r="F79" s="1194" t="s">
        <v>41</v>
      </c>
      <c r="G79" s="305" t="s">
        <v>47</v>
      </c>
      <c r="H79" s="314">
        <v>23.3</v>
      </c>
      <c r="I79" s="309">
        <v>27.2</v>
      </c>
      <c r="J79" s="318">
        <v>27.2</v>
      </c>
      <c r="K79" s="318">
        <v>27.2</v>
      </c>
      <c r="L79" s="890" t="s">
        <v>336</v>
      </c>
      <c r="M79" s="1207" t="s">
        <v>51</v>
      </c>
      <c r="N79" s="1207" t="s">
        <v>51</v>
      </c>
      <c r="O79" s="1207" t="s">
        <v>51</v>
      </c>
      <c r="R79" s="172"/>
    </row>
    <row r="80" spans="1:242" ht="33" customHeight="1" x14ac:dyDescent="0.2">
      <c r="A80" s="1236"/>
      <c r="B80" s="1181"/>
      <c r="C80" s="1223"/>
      <c r="D80" s="1212"/>
      <c r="E80" s="1170"/>
      <c r="F80" s="1194"/>
      <c r="G80" s="310" t="s">
        <v>26</v>
      </c>
      <c r="H80" s="311">
        <f t="shared" ref="H80:K80" si="27">SUM(H79)</f>
        <v>23.3</v>
      </c>
      <c r="I80" s="311">
        <f t="shared" si="27"/>
        <v>27.2</v>
      </c>
      <c r="J80" s="310">
        <f t="shared" si="27"/>
        <v>27.2</v>
      </c>
      <c r="K80" s="310">
        <f t="shared" si="27"/>
        <v>27.2</v>
      </c>
      <c r="L80" s="890"/>
      <c r="M80" s="1207"/>
      <c r="N80" s="1207"/>
      <c r="O80" s="1207"/>
      <c r="R80" s="172"/>
    </row>
    <row r="81" spans="1:18" ht="32.25" customHeight="1" x14ac:dyDescent="0.2">
      <c r="A81" s="1227" t="s">
        <v>21</v>
      </c>
      <c r="B81" s="1233" t="s">
        <v>27</v>
      </c>
      <c r="C81" s="1230" t="s">
        <v>264</v>
      </c>
      <c r="D81" s="1171" t="s">
        <v>337</v>
      </c>
      <c r="E81" s="1170" t="s">
        <v>176</v>
      </c>
      <c r="F81" s="1239" t="s">
        <v>21</v>
      </c>
      <c r="G81" s="305" t="s">
        <v>47</v>
      </c>
      <c r="H81" s="335" t="s">
        <v>647</v>
      </c>
      <c r="I81" s="309">
        <v>8.5</v>
      </c>
      <c r="J81" s="100">
        <v>8.5</v>
      </c>
      <c r="K81" s="100">
        <v>8.5</v>
      </c>
      <c r="L81" s="890" t="s">
        <v>338</v>
      </c>
      <c r="M81" s="1206" t="s">
        <v>51</v>
      </c>
      <c r="N81" s="1206" t="s">
        <v>51</v>
      </c>
      <c r="O81" s="1206" t="s">
        <v>51</v>
      </c>
      <c r="R81" s="172"/>
    </row>
    <row r="82" spans="1:18" ht="29.25" customHeight="1" x14ac:dyDescent="0.2">
      <c r="A82" s="1181"/>
      <c r="B82" s="1181"/>
      <c r="C82" s="1181"/>
      <c r="D82" s="1171"/>
      <c r="E82" s="1170"/>
      <c r="F82" s="1239"/>
      <c r="G82" s="310" t="s">
        <v>26</v>
      </c>
      <c r="H82" s="311">
        <f>SUM(H81)</f>
        <v>0</v>
      </c>
      <c r="I82" s="311">
        <f t="shared" ref="I82:K82" si="28">SUM(I81)</f>
        <v>8.5</v>
      </c>
      <c r="J82" s="310">
        <f t="shared" si="28"/>
        <v>8.5</v>
      </c>
      <c r="K82" s="310">
        <f t="shared" si="28"/>
        <v>8.5</v>
      </c>
      <c r="L82" s="890"/>
      <c r="M82" s="1219"/>
      <c r="N82" s="1219"/>
      <c r="O82" s="1219"/>
      <c r="R82" s="172"/>
    </row>
    <row r="83" spans="1:18" ht="15.75" x14ac:dyDescent="0.2">
      <c r="A83" s="336" t="s">
        <v>21</v>
      </c>
      <c r="B83" s="337"/>
      <c r="C83" s="1237" t="s">
        <v>128</v>
      </c>
      <c r="D83" s="1237"/>
      <c r="E83" s="1237"/>
      <c r="F83" s="1237"/>
      <c r="G83" s="1237"/>
      <c r="H83" s="338">
        <f>SUM(H14,H16,H19,H22,H24,H26,H28,H29,H33,H40,H42,H44,H46,H48,H82,H80,H78,H76,H73,H70,H68,H65,H63,H61,H59,H57,H55,H53,H51)</f>
        <v>5505.0999999999985</v>
      </c>
      <c r="I83" s="338">
        <f t="shared" ref="I83:K83" si="29">SUM(I14,I16,I19,I22,I24,I26,I28,I29,I33,I40,I42,I44,I46,I48,I82,I80,I78,I76,I73,I70,I68,I65,I63,I61,I59,I57,I55,I53,I51)</f>
        <v>4554.9000000000005</v>
      </c>
      <c r="J83" s="338">
        <f t="shared" si="29"/>
        <v>3839.1</v>
      </c>
      <c r="K83" s="338">
        <f t="shared" si="29"/>
        <v>3852.4</v>
      </c>
      <c r="L83" s="1238"/>
      <c r="M83" s="1238"/>
      <c r="N83" s="1238"/>
      <c r="O83" s="1238"/>
      <c r="R83" s="172"/>
    </row>
    <row r="84" spans="1:18" ht="15.75" x14ac:dyDescent="0.2">
      <c r="A84" s="339"/>
      <c r="B84" s="340"/>
      <c r="C84" s="341"/>
      <c r="D84" s="341"/>
      <c r="E84" s="341"/>
      <c r="F84" s="341"/>
      <c r="G84" s="341"/>
      <c r="H84" s="342"/>
      <c r="I84" s="342"/>
      <c r="J84" s="342"/>
      <c r="K84" s="342"/>
      <c r="L84" s="343"/>
      <c r="M84" s="344"/>
      <c r="N84" s="344"/>
      <c r="O84" s="344"/>
      <c r="R84" s="172"/>
    </row>
    <row r="85" spans="1:18" ht="21" customHeight="1" x14ac:dyDescent="0.2">
      <c r="A85" s="345"/>
      <c r="B85" s="345"/>
      <c r="C85" s="345"/>
      <c r="D85" s="345"/>
      <c r="E85" s="345"/>
      <c r="F85" s="345"/>
      <c r="G85" s="345"/>
      <c r="H85" s="345"/>
      <c r="I85" s="345"/>
      <c r="J85" s="202"/>
      <c r="K85" s="202"/>
      <c r="L85" s="346"/>
      <c r="M85" s="346"/>
      <c r="N85" s="346"/>
      <c r="O85" s="346"/>
      <c r="R85" s="172"/>
    </row>
    <row r="86" spans="1:18" ht="25.5" customHeight="1" x14ac:dyDescent="0.2">
      <c r="A86" s="139"/>
      <c r="B86" s="140"/>
      <c r="C86" s="347"/>
      <c r="D86" s="347"/>
      <c r="E86" s="347"/>
      <c r="F86" s="347"/>
      <c r="G86" s="1240" t="s">
        <v>129</v>
      </c>
      <c r="H86" s="1240"/>
      <c r="I86" s="1240"/>
      <c r="J86" s="1241"/>
      <c r="K86" s="348"/>
      <c r="L86" s="203"/>
      <c r="M86" s="203"/>
      <c r="N86" s="203"/>
      <c r="O86" s="203"/>
      <c r="R86" s="172"/>
    </row>
    <row r="87" spans="1:18" ht="48" customHeight="1" x14ac:dyDescent="0.2">
      <c r="A87" s="1242" t="s">
        <v>130</v>
      </c>
      <c r="B87" s="1243"/>
      <c r="C87" s="1243"/>
      <c r="D87" s="1243"/>
      <c r="E87" s="1243"/>
      <c r="F87" s="1243"/>
      <c r="G87" s="1244"/>
      <c r="H87" s="145" t="s">
        <v>131</v>
      </c>
      <c r="I87" s="145" t="s">
        <v>132</v>
      </c>
      <c r="J87" s="145" t="s">
        <v>133</v>
      </c>
      <c r="K87" s="145" t="s">
        <v>134</v>
      </c>
      <c r="L87" s="203"/>
      <c r="M87" s="203"/>
      <c r="N87" s="203"/>
      <c r="O87" s="203"/>
    </row>
    <row r="88" spans="1:18" ht="17.25" customHeight="1" x14ac:dyDescent="0.2">
      <c r="A88" s="1245" t="s">
        <v>135</v>
      </c>
      <c r="B88" s="1246"/>
      <c r="C88" s="1246"/>
      <c r="D88" s="1246"/>
      <c r="E88" s="1246"/>
      <c r="F88" s="1246"/>
      <c r="G88" s="1247"/>
      <c r="H88" s="146">
        <f>SUM(H89:H92)</f>
        <v>5505.1</v>
      </c>
      <c r="I88" s="147">
        <f>SUM(I89:I92)</f>
        <v>4554.8999999999996</v>
      </c>
      <c r="J88" s="146">
        <f>SUM(J89:J92)</f>
        <v>3839.1000000000004</v>
      </c>
      <c r="K88" s="146">
        <f>SUM(K89:K92)</f>
        <v>3852.4000000000005</v>
      </c>
      <c r="L88" s="203"/>
      <c r="M88" s="203"/>
      <c r="N88" s="203"/>
      <c r="O88" s="203"/>
    </row>
    <row r="89" spans="1:18" ht="17.25" customHeight="1" x14ac:dyDescent="0.2">
      <c r="A89" s="1248" t="s">
        <v>136</v>
      </c>
      <c r="B89" s="1249"/>
      <c r="C89" s="1249"/>
      <c r="D89" s="1249"/>
      <c r="E89" s="1249"/>
      <c r="F89" s="1249"/>
      <c r="G89" s="1250"/>
      <c r="H89" s="148">
        <f>SUM(H12,H15,H17,H20,H23,H25,H27,H30,H32,H35,H37,H38,H41,H43,H45,H47,H67,H72,H75)</f>
        <v>3231.4</v>
      </c>
      <c r="I89" s="148">
        <f>SUM(I12,I15,I17,I20,I23,I25,I27,I30,I32,I35,I36,I37,I38,I41,I43,I45,I47,I67,I72,I75)</f>
        <v>3345.8999999999996</v>
      </c>
      <c r="J89" s="148">
        <f t="shared" ref="J89:K89" si="30">SUM(J12,J15,J17,J20,J23,J25,J27,J30,J32,J35,J36,J37,J38,J41,J43,J45,J47,J67,J72,J75)</f>
        <v>2628.5</v>
      </c>
      <c r="K89" s="148">
        <f t="shared" si="30"/>
        <v>2641.8</v>
      </c>
    </row>
    <row r="90" spans="1:18" ht="17.25" customHeight="1" x14ac:dyDescent="0.25">
      <c r="A90" s="1251" t="s">
        <v>137</v>
      </c>
      <c r="B90" s="1252"/>
      <c r="C90" s="1252"/>
      <c r="D90" s="1252"/>
      <c r="E90" s="1252"/>
      <c r="F90" s="1252"/>
      <c r="G90" s="1253"/>
      <c r="H90" s="148">
        <f>SUM(H18)</f>
        <v>10.1</v>
      </c>
      <c r="I90" s="148">
        <f>SUM(I18)</f>
        <v>0</v>
      </c>
      <c r="J90" s="148">
        <f>SUM(J18)</f>
        <v>0</v>
      </c>
      <c r="K90" s="148">
        <f>SUM(K18)</f>
        <v>0</v>
      </c>
    </row>
    <row r="91" spans="1:18" ht="17.25" customHeight="1" x14ac:dyDescent="0.25">
      <c r="A91" s="1251" t="s">
        <v>138</v>
      </c>
      <c r="B91" s="1252"/>
      <c r="C91" s="1252"/>
      <c r="D91" s="1252"/>
      <c r="E91" s="1252"/>
      <c r="F91" s="1252"/>
      <c r="G91" s="1253"/>
      <c r="H91" s="148">
        <f>SUM(H13+H21+H31+H34+H39+H50+H52+H54+H56+H58+H60+H62+H64+H66+H69+H71+H74+H77+H79+H81)</f>
        <v>2263.6000000000004</v>
      </c>
      <c r="I91" s="148">
        <f t="shared" ref="I91:K91" si="31">SUM(I13+I21+I31+I34+I39+I50+I52+I54+I56+I58+I60+I62+I64+I66+I69+I71+I74+I77+I79+I81)</f>
        <v>1209</v>
      </c>
      <c r="J91" s="148">
        <f t="shared" si="31"/>
        <v>1210.6000000000001</v>
      </c>
      <c r="K91" s="148">
        <f t="shared" si="31"/>
        <v>1210.6000000000001</v>
      </c>
      <c r="L91" s="350"/>
      <c r="M91" s="350"/>
      <c r="N91" s="350"/>
      <c r="O91" s="350"/>
    </row>
    <row r="92" spans="1:18" ht="17.25" customHeight="1" x14ac:dyDescent="0.2">
      <c r="A92" s="1254" t="s">
        <v>139</v>
      </c>
      <c r="B92" s="1255"/>
      <c r="C92" s="1255"/>
      <c r="D92" s="1255"/>
      <c r="E92" s="1255"/>
      <c r="F92" s="1255"/>
      <c r="G92" s="1256"/>
      <c r="H92" s="148"/>
      <c r="I92" s="148"/>
      <c r="J92" s="148"/>
      <c r="K92" s="148"/>
      <c r="L92" s="346"/>
      <c r="M92" s="346"/>
      <c r="N92" s="346"/>
      <c r="O92" s="346"/>
    </row>
    <row r="93" spans="1:18" ht="17.25" customHeight="1" x14ac:dyDescent="0.2">
      <c r="A93" s="1245" t="s">
        <v>140</v>
      </c>
      <c r="B93" s="1246"/>
      <c r="C93" s="1246"/>
      <c r="D93" s="1246"/>
      <c r="E93" s="1246"/>
      <c r="F93" s="1246"/>
      <c r="G93" s="1247"/>
      <c r="H93" s="146">
        <f>SUM(H94:H96)</f>
        <v>0</v>
      </c>
      <c r="I93" s="147">
        <f>SUM(I94:I96)</f>
        <v>0</v>
      </c>
      <c r="J93" s="146">
        <f>SUM(J94:J96)</f>
        <v>0</v>
      </c>
      <c r="K93" s="146">
        <f>SUM(K94:K96)</f>
        <v>0</v>
      </c>
      <c r="L93" s="346"/>
      <c r="M93" s="346"/>
      <c r="N93" s="346"/>
      <c r="O93" s="346"/>
    </row>
    <row r="94" spans="1:18" ht="17.25" customHeight="1" x14ac:dyDescent="0.2">
      <c r="A94" s="1257" t="s">
        <v>141</v>
      </c>
      <c r="B94" s="1258"/>
      <c r="C94" s="1258"/>
      <c r="D94" s="1258"/>
      <c r="E94" s="1258"/>
      <c r="F94" s="1258"/>
      <c r="G94" s="1259"/>
      <c r="H94" s="148"/>
      <c r="I94" s="148"/>
      <c r="J94" s="148"/>
      <c r="K94" s="148"/>
      <c r="L94" s="346"/>
      <c r="M94" s="346"/>
      <c r="N94" s="346"/>
      <c r="O94" s="346"/>
    </row>
    <row r="95" spans="1:18" ht="17.25" customHeight="1" x14ac:dyDescent="0.2">
      <c r="A95" s="1260" t="s">
        <v>142</v>
      </c>
      <c r="B95" s="1261"/>
      <c r="C95" s="1261"/>
      <c r="D95" s="1261"/>
      <c r="E95" s="1261"/>
      <c r="F95" s="1261"/>
      <c r="G95" s="1262"/>
      <c r="H95" s="148"/>
      <c r="I95" s="148"/>
      <c r="J95" s="148"/>
      <c r="K95" s="148"/>
      <c r="L95" s="346"/>
      <c r="M95" s="346"/>
      <c r="N95" s="346"/>
      <c r="O95" s="346"/>
    </row>
    <row r="96" spans="1:18" ht="17.25" customHeight="1" x14ac:dyDescent="0.2">
      <c r="A96" s="1260" t="s">
        <v>143</v>
      </c>
      <c r="B96" s="1261"/>
      <c r="C96" s="1261"/>
      <c r="D96" s="1261"/>
      <c r="E96" s="1261"/>
      <c r="F96" s="1261"/>
      <c r="G96" s="1262"/>
      <c r="H96" s="150"/>
      <c r="I96" s="150"/>
      <c r="J96" s="150"/>
      <c r="K96" s="150"/>
      <c r="L96" s="346"/>
      <c r="M96" s="346"/>
      <c r="N96" s="346"/>
      <c r="O96" s="346"/>
    </row>
    <row r="97" spans="1:18" ht="17.25" customHeight="1" x14ac:dyDescent="0.2">
      <c r="A97" s="1263" t="s">
        <v>144</v>
      </c>
      <c r="B97" s="1264"/>
      <c r="C97" s="1264"/>
      <c r="D97" s="1264"/>
      <c r="E97" s="1264"/>
      <c r="F97" s="1264"/>
      <c r="G97" s="1265"/>
      <c r="H97" s="151">
        <f>SUM(H88,H93)</f>
        <v>5505.1</v>
      </c>
      <c r="I97" s="151">
        <f>SUM(I88,I93)</f>
        <v>4554.8999999999996</v>
      </c>
      <c r="J97" s="151">
        <f>SUM(J88,J93)</f>
        <v>3839.1000000000004</v>
      </c>
      <c r="K97" s="151">
        <f>SUM(K88,K93)</f>
        <v>3852.4000000000005</v>
      </c>
      <c r="L97" s="346"/>
      <c r="M97" s="346"/>
      <c r="N97" s="346"/>
      <c r="O97" s="346"/>
    </row>
    <row r="98" spans="1:18" ht="17.25" customHeight="1" x14ac:dyDescent="0.2">
      <c r="C98" s="209"/>
      <c r="D98" s="209"/>
      <c r="E98" s="209"/>
      <c r="F98" s="209"/>
      <c r="G98" s="209"/>
      <c r="H98" s="209"/>
      <c r="I98" s="209"/>
      <c r="J98" s="202"/>
      <c r="K98" s="202"/>
      <c r="L98" s="346"/>
      <c r="M98" s="346"/>
      <c r="N98" s="346"/>
      <c r="O98" s="346"/>
    </row>
    <row r="99" spans="1:18" ht="17.25" customHeight="1" x14ac:dyDescent="0.2">
      <c r="B99" s="212"/>
      <c r="C99" s="212"/>
      <c r="D99" s="993" t="s">
        <v>145</v>
      </c>
      <c r="E99" s="993"/>
      <c r="F99" s="993"/>
      <c r="G99" s="993"/>
      <c r="H99" s="993"/>
      <c r="I99" s="993"/>
      <c r="J99" s="213"/>
      <c r="K99" s="348"/>
      <c r="L99" s="211"/>
      <c r="M99" s="348"/>
      <c r="N99" s="351"/>
      <c r="O99" s="351"/>
    </row>
    <row r="100" spans="1:18" ht="17.25" customHeight="1" x14ac:dyDescent="0.2">
      <c r="B100" s="994" t="s">
        <v>146</v>
      </c>
      <c r="C100" s="994"/>
      <c r="D100" s="994"/>
      <c r="E100" s="214"/>
      <c r="F100" s="994" t="s">
        <v>147</v>
      </c>
      <c r="G100" s="994"/>
      <c r="H100" s="994"/>
      <c r="I100" s="212" t="s">
        <v>148</v>
      </c>
      <c r="J100" s="214"/>
      <c r="K100" s="348"/>
      <c r="L100" s="211"/>
      <c r="M100" s="348"/>
      <c r="N100" s="351"/>
      <c r="O100" s="351"/>
    </row>
    <row r="101" spans="1:18" ht="17.25" customHeight="1" x14ac:dyDescent="0.2">
      <c r="B101" s="212" t="s">
        <v>149</v>
      </c>
      <c r="C101" s="212"/>
      <c r="D101" s="212"/>
      <c r="E101" s="212"/>
      <c r="F101" s="994" t="s">
        <v>150</v>
      </c>
      <c r="G101" s="994"/>
      <c r="H101" s="994"/>
      <c r="I101" s="212" t="s">
        <v>151</v>
      </c>
      <c r="J101" s="214"/>
      <c r="K101" s="352"/>
      <c r="L101" s="352"/>
      <c r="M101" s="352"/>
      <c r="N101" s="351"/>
      <c r="O101" s="351"/>
    </row>
    <row r="102" spans="1:18" ht="15.75" x14ac:dyDescent="0.2">
      <c r="B102" s="212" t="s">
        <v>152</v>
      </c>
      <c r="C102" s="212"/>
      <c r="D102" s="212"/>
      <c r="E102" s="212"/>
      <c r="F102" s="212" t="s">
        <v>153</v>
      </c>
      <c r="G102" s="156"/>
      <c r="H102" s="156"/>
      <c r="I102" s="212" t="s">
        <v>154</v>
      </c>
      <c r="J102" s="212"/>
      <c r="K102" s="353"/>
      <c r="L102" s="353"/>
      <c r="M102" s="353"/>
      <c r="N102" s="351"/>
      <c r="O102" s="351"/>
    </row>
    <row r="103" spans="1:18" ht="15.75" x14ac:dyDescent="0.2">
      <c r="B103" s="212" t="s">
        <v>155</v>
      </c>
      <c r="C103" s="212"/>
      <c r="D103" s="212"/>
      <c r="E103" s="212"/>
      <c r="F103" s="212" t="s">
        <v>156</v>
      </c>
      <c r="G103" s="156"/>
      <c r="H103" s="156"/>
      <c r="I103" s="212" t="s">
        <v>157</v>
      </c>
      <c r="J103" s="212"/>
      <c r="K103" s="354"/>
      <c r="L103" s="354"/>
      <c r="M103" s="354"/>
      <c r="N103" s="351"/>
      <c r="O103" s="351"/>
    </row>
    <row r="104" spans="1:18" ht="15.75" x14ac:dyDescent="0.2">
      <c r="B104" s="212" t="s">
        <v>158</v>
      </c>
      <c r="C104" s="212"/>
      <c r="D104" s="212"/>
      <c r="E104" s="212"/>
      <c r="F104" s="212" t="s">
        <v>159</v>
      </c>
      <c r="G104" s="156"/>
      <c r="H104" s="212"/>
      <c r="I104" s="156"/>
      <c r="J104" s="212"/>
      <c r="K104" s="354"/>
      <c r="L104" s="354"/>
      <c r="M104" s="354"/>
      <c r="N104" s="351"/>
      <c r="O104" s="351"/>
      <c r="P104" s="350"/>
      <c r="Q104" s="350"/>
    </row>
    <row r="105" spans="1:18" ht="16.5" customHeight="1" x14ac:dyDescent="0.2">
      <c r="B105" s="212" t="s">
        <v>160</v>
      </c>
      <c r="C105" s="212"/>
      <c r="D105" s="212"/>
      <c r="E105" s="212"/>
      <c r="F105" s="212" t="s">
        <v>161</v>
      </c>
      <c r="G105" s="156"/>
      <c r="H105" s="212"/>
      <c r="I105" s="156"/>
      <c r="J105" s="212"/>
      <c r="K105" s="354"/>
      <c r="L105" s="354"/>
      <c r="M105" s="354"/>
      <c r="N105" s="351"/>
      <c r="O105" s="351"/>
      <c r="P105" s="346"/>
      <c r="Q105" s="346"/>
      <c r="R105" s="153"/>
    </row>
    <row r="106" spans="1:18" ht="18" customHeight="1" x14ac:dyDescent="0.2">
      <c r="B106" s="212" t="s">
        <v>162</v>
      </c>
      <c r="C106" s="212"/>
      <c r="D106" s="212"/>
      <c r="E106" s="212"/>
      <c r="F106" s="212" t="s">
        <v>163</v>
      </c>
      <c r="G106" s="156"/>
      <c r="H106" s="212"/>
      <c r="I106" s="156"/>
      <c r="J106" s="212"/>
      <c r="K106" s="354"/>
      <c r="L106" s="354"/>
      <c r="M106" s="354"/>
      <c r="N106" s="351"/>
      <c r="O106" s="351"/>
      <c r="P106" s="346"/>
      <c r="Q106" s="346"/>
    </row>
    <row r="107" spans="1:18" ht="17.25" customHeight="1" x14ac:dyDescent="0.2">
      <c r="B107" s="212" t="s">
        <v>164</v>
      </c>
      <c r="C107" s="212"/>
      <c r="D107" s="212"/>
      <c r="E107" s="212"/>
      <c r="F107" s="212" t="s">
        <v>165</v>
      </c>
      <c r="G107" s="156"/>
      <c r="H107" s="212"/>
      <c r="I107" s="156"/>
      <c r="J107" s="212"/>
      <c r="K107" s="354"/>
      <c r="L107" s="354"/>
      <c r="M107" s="354"/>
      <c r="N107" s="351"/>
      <c r="O107" s="351"/>
      <c r="P107" s="346"/>
      <c r="Q107" s="346"/>
    </row>
    <row r="108" spans="1:18" ht="15.75" customHeight="1" x14ac:dyDescent="0.2">
      <c r="C108" s="355"/>
      <c r="D108" s="347"/>
      <c r="E108" s="356"/>
      <c r="F108" s="356"/>
      <c r="G108" s="356"/>
      <c r="H108" s="356"/>
      <c r="I108" s="354"/>
      <c r="J108" s="354"/>
      <c r="K108" s="354"/>
      <c r="L108" s="354"/>
      <c r="M108" s="354"/>
      <c r="N108" s="351"/>
      <c r="O108" s="351"/>
      <c r="P108" s="346"/>
      <c r="Q108" s="346"/>
    </row>
    <row r="109" spans="1:18" ht="16.5" customHeight="1" x14ac:dyDescent="0.2">
      <c r="C109" s="355"/>
      <c r="D109" s="347"/>
      <c r="E109" s="357"/>
      <c r="F109" s="357"/>
      <c r="G109" s="357"/>
      <c r="H109" s="357"/>
      <c r="I109" s="353"/>
      <c r="J109" s="353"/>
      <c r="K109" s="353"/>
      <c r="L109" s="353"/>
      <c r="M109" s="353"/>
      <c r="N109" s="351"/>
      <c r="O109" s="351"/>
      <c r="P109" s="346"/>
      <c r="Q109" s="346"/>
    </row>
    <row r="110" spans="1:18" ht="15.75" x14ac:dyDescent="0.2">
      <c r="C110" s="355"/>
      <c r="D110" s="347"/>
      <c r="E110" s="358"/>
      <c r="F110" s="358"/>
      <c r="G110" s="358"/>
      <c r="H110" s="207"/>
      <c r="I110" s="359"/>
      <c r="J110" s="359"/>
      <c r="K110" s="359"/>
      <c r="L110" s="359"/>
      <c r="M110" s="359"/>
      <c r="N110" s="351"/>
      <c r="O110" s="351"/>
      <c r="P110" s="346"/>
      <c r="Q110" s="346"/>
    </row>
    <row r="111" spans="1:18" ht="15.75" x14ac:dyDescent="0.2">
      <c r="C111" s="355"/>
      <c r="D111" s="347"/>
      <c r="E111" s="356"/>
      <c r="F111" s="356"/>
      <c r="G111" s="356"/>
      <c r="H111" s="356"/>
      <c r="I111" s="354"/>
      <c r="J111" s="354"/>
      <c r="K111" s="354"/>
      <c r="L111" s="354"/>
      <c r="M111" s="354"/>
      <c r="N111" s="351"/>
      <c r="O111" s="351"/>
      <c r="P111" s="346"/>
      <c r="Q111" s="346"/>
    </row>
    <row r="112" spans="1:18" ht="15.75" x14ac:dyDescent="0.2">
      <c r="C112" s="355"/>
      <c r="D112" s="347"/>
      <c r="E112" s="356"/>
      <c r="F112" s="356"/>
      <c r="G112" s="356"/>
      <c r="H112" s="356"/>
      <c r="I112" s="354"/>
      <c r="J112" s="354"/>
      <c r="K112" s="354"/>
      <c r="L112" s="354"/>
      <c r="M112" s="354"/>
      <c r="N112" s="351"/>
      <c r="O112" s="351"/>
      <c r="P112" s="351"/>
      <c r="Q112" s="351"/>
    </row>
    <row r="113" spans="3:17" ht="15.75" x14ac:dyDescent="0.2">
      <c r="C113" s="355"/>
      <c r="D113" s="347"/>
      <c r="E113" s="356"/>
      <c r="F113" s="356"/>
      <c r="G113" s="356"/>
      <c r="H113" s="356"/>
      <c r="I113" s="353"/>
      <c r="J113" s="353"/>
      <c r="K113" s="353"/>
      <c r="L113" s="353"/>
      <c r="M113" s="353"/>
      <c r="N113" s="351"/>
      <c r="O113" s="351"/>
      <c r="P113" s="351"/>
      <c r="Q113" s="351"/>
    </row>
    <row r="114" spans="3:17" ht="15.75" x14ac:dyDescent="0.2">
      <c r="C114" s="355"/>
      <c r="D114" s="347"/>
      <c r="E114" s="356"/>
      <c r="F114" s="356"/>
      <c r="G114" s="356"/>
      <c r="H114" s="356"/>
      <c r="I114" s="354"/>
      <c r="J114" s="354"/>
      <c r="K114" s="354"/>
      <c r="L114" s="354"/>
      <c r="M114" s="354"/>
      <c r="N114" s="351"/>
      <c r="O114" s="351"/>
      <c r="P114" s="351"/>
      <c r="Q114" s="351"/>
    </row>
    <row r="115" spans="3:17" ht="15.75" x14ac:dyDescent="0.2">
      <c r="C115" s="355"/>
      <c r="D115" s="347"/>
      <c r="E115" s="356"/>
      <c r="F115" s="356"/>
      <c r="G115" s="356"/>
      <c r="H115" s="356"/>
      <c r="I115" s="360"/>
      <c r="J115" s="360"/>
      <c r="K115" s="360"/>
      <c r="L115" s="360"/>
      <c r="M115" s="360"/>
      <c r="N115" s="351"/>
      <c r="O115" s="351"/>
      <c r="P115" s="351"/>
      <c r="Q115" s="351"/>
    </row>
    <row r="116" spans="3:17" ht="15.75" x14ac:dyDescent="0.2">
      <c r="C116" s="355"/>
      <c r="D116" s="347"/>
      <c r="E116" s="356"/>
      <c r="F116" s="356"/>
      <c r="G116" s="356"/>
      <c r="H116" s="356"/>
      <c r="I116" s="354"/>
      <c r="J116" s="354"/>
      <c r="K116" s="354"/>
      <c r="L116" s="354"/>
      <c r="M116" s="354"/>
      <c r="N116" s="351"/>
      <c r="O116" s="351"/>
      <c r="P116" s="351"/>
      <c r="Q116" s="351"/>
    </row>
    <row r="117" spans="3:17" ht="15.75" x14ac:dyDescent="0.2">
      <c r="C117" s="355"/>
      <c r="D117" s="347"/>
      <c r="E117" s="356"/>
      <c r="F117" s="356"/>
      <c r="G117" s="356"/>
      <c r="H117" s="356"/>
      <c r="I117" s="361"/>
      <c r="J117" s="361"/>
      <c r="K117" s="361"/>
      <c r="L117" s="361"/>
      <c r="M117" s="361"/>
      <c r="N117" s="351"/>
      <c r="O117" s="351"/>
      <c r="P117" s="351"/>
      <c r="Q117" s="351"/>
    </row>
    <row r="118" spans="3:17" ht="15.75" x14ac:dyDescent="0.2">
      <c r="C118" s="355"/>
      <c r="D118" s="347"/>
      <c r="E118" s="356"/>
      <c r="F118" s="356"/>
      <c r="G118" s="356"/>
      <c r="H118" s="356"/>
      <c r="I118" s="354"/>
      <c r="J118" s="354"/>
      <c r="K118" s="354"/>
      <c r="L118" s="354"/>
      <c r="M118" s="354"/>
      <c r="N118" s="351"/>
      <c r="O118" s="351"/>
      <c r="P118" s="351"/>
      <c r="Q118" s="351"/>
    </row>
    <row r="119" spans="3:17" ht="15.75" x14ac:dyDescent="0.2">
      <c r="C119" s="355"/>
      <c r="D119" s="347"/>
      <c r="E119" s="356"/>
      <c r="F119" s="356"/>
      <c r="G119" s="356"/>
      <c r="H119" s="356"/>
      <c r="I119" s="354"/>
      <c r="J119" s="354"/>
      <c r="K119" s="354"/>
      <c r="L119" s="354"/>
      <c r="M119" s="354"/>
      <c r="N119" s="351"/>
      <c r="O119" s="351"/>
      <c r="P119" s="351"/>
      <c r="Q119" s="351"/>
    </row>
    <row r="120" spans="3:17" ht="15.75" x14ac:dyDescent="0.2">
      <c r="C120" s="362"/>
      <c r="D120" s="362"/>
      <c r="E120" s="356"/>
      <c r="F120" s="356"/>
      <c r="G120" s="356"/>
      <c r="H120" s="356"/>
      <c r="I120" s="353"/>
      <c r="J120" s="353"/>
      <c r="K120" s="353"/>
      <c r="L120" s="353"/>
      <c r="M120" s="353"/>
      <c r="N120" s="362"/>
      <c r="O120" s="363"/>
      <c r="P120" s="351"/>
      <c r="Q120" s="351"/>
    </row>
    <row r="121" spans="3:17" ht="15.75" x14ac:dyDescent="0.2">
      <c r="C121" s="362"/>
      <c r="D121" s="362"/>
      <c r="E121" s="209"/>
      <c r="F121" s="209"/>
      <c r="G121" s="209"/>
      <c r="H121" s="209"/>
      <c r="I121" s="209"/>
      <c r="J121" s="209"/>
      <c r="K121" s="209"/>
      <c r="L121" s="209"/>
      <c r="M121" s="209"/>
      <c r="N121" s="362"/>
      <c r="O121" s="363"/>
      <c r="P121" s="351"/>
      <c r="Q121" s="351"/>
    </row>
    <row r="122" spans="3:17" ht="15.75" x14ac:dyDescent="0.2">
      <c r="P122" s="351"/>
      <c r="Q122" s="351"/>
    </row>
    <row r="123" spans="3:17" ht="15.75" x14ac:dyDescent="0.2">
      <c r="P123" s="351"/>
      <c r="Q123" s="351"/>
    </row>
    <row r="124" spans="3:17" ht="15.75" x14ac:dyDescent="0.2">
      <c r="P124" s="351"/>
      <c r="Q124" s="351"/>
    </row>
    <row r="125" spans="3:17" ht="15.75" x14ac:dyDescent="0.2">
      <c r="P125" s="351"/>
      <c r="Q125" s="351"/>
    </row>
    <row r="126" spans="3:17" ht="15.75" x14ac:dyDescent="0.2">
      <c r="P126" s="351"/>
      <c r="Q126" s="351"/>
    </row>
    <row r="127" spans="3:17" ht="15.75" x14ac:dyDescent="0.2">
      <c r="P127" s="351"/>
      <c r="Q127" s="351"/>
    </row>
    <row r="128" spans="3:17" ht="15.75" x14ac:dyDescent="0.2">
      <c r="P128" s="351"/>
      <c r="Q128" s="351"/>
    </row>
    <row r="129" spans="16:17" ht="15.75" x14ac:dyDescent="0.2">
      <c r="P129" s="351"/>
      <c r="Q129" s="351"/>
    </row>
    <row r="130" spans="16:17" ht="15.75" x14ac:dyDescent="0.2">
      <c r="P130" s="351"/>
      <c r="Q130" s="351"/>
    </row>
    <row r="131" spans="16:17" ht="15.75" x14ac:dyDescent="0.2">
      <c r="P131" s="351"/>
      <c r="Q131" s="351"/>
    </row>
    <row r="132" spans="16:17" ht="15.75" x14ac:dyDescent="0.2">
      <c r="P132" s="351"/>
      <c r="Q132" s="351"/>
    </row>
    <row r="133" spans="16:17" ht="12.75" x14ac:dyDescent="0.2">
      <c r="P133" s="362"/>
      <c r="Q133" s="362"/>
    </row>
    <row r="134" spans="16:17" ht="12.75" x14ac:dyDescent="0.2">
      <c r="P134" s="362"/>
      <c r="Q134" s="362"/>
    </row>
  </sheetData>
  <mergeCells count="321">
    <mergeCell ref="D99:I99"/>
    <mergeCell ref="B100:D100"/>
    <mergeCell ref="F100:H100"/>
    <mergeCell ref="F101:H101"/>
    <mergeCell ref="A92:G92"/>
    <mergeCell ref="A93:G93"/>
    <mergeCell ref="A94:G94"/>
    <mergeCell ref="A95:G95"/>
    <mergeCell ref="A96:G96"/>
    <mergeCell ref="A97:G97"/>
    <mergeCell ref="G86:J86"/>
    <mergeCell ref="A87:G87"/>
    <mergeCell ref="A88:G88"/>
    <mergeCell ref="A89:G89"/>
    <mergeCell ref="A90:G90"/>
    <mergeCell ref="A91:G91"/>
    <mergeCell ref="L81:L82"/>
    <mergeCell ref="M81:M82"/>
    <mergeCell ref="N81:N82"/>
    <mergeCell ref="A79:A80"/>
    <mergeCell ref="B79:B80"/>
    <mergeCell ref="C79:C80"/>
    <mergeCell ref="D79:D80"/>
    <mergeCell ref="E79:E80"/>
    <mergeCell ref="F79:F80"/>
    <mergeCell ref="O81:O82"/>
    <mergeCell ref="C83:G83"/>
    <mergeCell ref="L83:O83"/>
    <mergeCell ref="L79:L80"/>
    <mergeCell ref="M79:M80"/>
    <mergeCell ref="N79:N80"/>
    <mergeCell ref="O79:O80"/>
    <mergeCell ref="A81:A82"/>
    <mergeCell ref="B81:B82"/>
    <mergeCell ref="C81:C82"/>
    <mergeCell ref="D81:D82"/>
    <mergeCell ref="E81:E82"/>
    <mergeCell ref="F81:F82"/>
    <mergeCell ref="O74:O76"/>
    <mergeCell ref="A77:A78"/>
    <mergeCell ref="B77:B78"/>
    <mergeCell ref="C77:C78"/>
    <mergeCell ref="D77:D78"/>
    <mergeCell ref="E77:E78"/>
    <mergeCell ref="F77:F78"/>
    <mergeCell ref="L77:L78"/>
    <mergeCell ref="M77:M78"/>
    <mergeCell ref="N77:N78"/>
    <mergeCell ref="O77:O78"/>
    <mergeCell ref="A74:A76"/>
    <mergeCell ref="B74:B76"/>
    <mergeCell ref="C74:C76"/>
    <mergeCell ref="D74:D76"/>
    <mergeCell ref="E74:E76"/>
    <mergeCell ref="F74:F76"/>
    <mergeCell ref="L74:L76"/>
    <mergeCell ref="M74:M76"/>
    <mergeCell ref="N74:N76"/>
    <mergeCell ref="O69:O70"/>
    <mergeCell ref="A71:A73"/>
    <mergeCell ref="B71:B73"/>
    <mergeCell ref="C71:C73"/>
    <mergeCell ref="D71:D73"/>
    <mergeCell ref="E71:E73"/>
    <mergeCell ref="F71:F73"/>
    <mergeCell ref="L71:L73"/>
    <mergeCell ref="M71:M73"/>
    <mergeCell ref="N71:N73"/>
    <mergeCell ref="O71:O73"/>
    <mergeCell ref="A69:A70"/>
    <mergeCell ref="B69:B70"/>
    <mergeCell ref="C69:C70"/>
    <mergeCell ref="D69:D70"/>
    <mergeCell ref="E69:E70"/>
    <mergeCell ref="F69:F70"/>
    <mergeCell ref="L69:L70"/>
    <mergeCell ref="M69:M70"/>
    <mergeCell ref="N69:N70"/>
    <mergeCell ref="M64:M65"/>
    <mergeCell ref="N64:N65"/>
    <mergeCell ref="O64:O65"/>
    <mergeCell ref="A66:A68"/>
    <mergeCell ref="B66:B68"/>
    <mergeCell ref="C66:C68"/>
    <mergeCell ref="D66:D68"/>
    <mergeCell ref="E66:E68"/>
    <mergeCell ref="F66:F68"/>
    <mergeCell ref="A64:A65"/>
    <mergeCell ref="B64:B65"/>
    <mergeCell ref="C64:C65"/>
    <mergeCell ref="D64:D65"/>
    <mergeCell ref="E64:E65"/>
    <mergeCell ref="F64:F65"/>
    <mergeCell ref="L66:L68"/>
    <mergeCell ref="M66:M68"/>
    <mergeCell ref="N66:N68"/>
    <mergeCell ref="O66:O68"/>
    <mergeCell ref="A62:A63"/>
    <mergeCell ref="B62:B63"/>
    <mergeCell ref="C62:C63"/>
    <mergeCell ref="D62:D63"/>
    <mergeCell ref="E62:E63"/>
    <mergeCell ref="F62:F63"/>
    <mergeCell ref="F58:F59"/>
    <mergeCell ref="L58:L59"/>
    <mergeCell ref="L64:L65"/>
    <mergeCell ref="A56:A57"/>
    <mergeCell ref="B56:B57"/>
    <mergeCell ref="C56:C57"/>
    <mergeCell ref="D56:D57"/>
    <mergeCell ref="E56:E57"/>
    <mergeCell ref="M58:M59"/>
    <mergeCell ref="N58:N59"/>
    <mergeCell ref="O58:O59"/>
    <mergeCell ref="A60:A61"/>
    <mergeCell ref="B60:B61"/>
    <mergeCell ref="C60:C61"/>
    <mergeCell ref="D60:D61"/>
    <mergeCell ref="E60:E61"/>
    <mergeCell ref="F56:F57"/>
    <mergeCell ref="L56:L57"/>
    <mergeCell ref="M56:M57"/>
    <mergeCell ref="N56:N57"/>
    <mergeCell ref="O56:O57"/>
    <mergeCell ref="A58:A59"/>
    <mergeCell ref="B58:B59"/>
    <mergeCell ref="C58:C59"/>
    <mergeCell ref="D58:D59"/>
    <mergeCell ref="E58:E59"/>
    <mergeCell ref="F60:F61"/>
    <mergeCell ref="O52:O53"/>
    <mergeCell ref="A54:A55"/>
    <mergeCell ref="B54:B55"/>
    <mergeCell ref="C54:C55"/>
    <mergeCell ref="D54:D55"/>
    <mergeCell ref="E54:E55"/>
    <mergeCell ref="F54:F55"/>
    <mergeCell ref="L54:L55"/>
    <mergeCell ref="M54:M55"/>
    <mergeCell ref="N54:N55"/>
    <mergeCell ref="O54:O55"/>
    <mergeCell ref="A52:A53"/>
    <mergeCell ref="B52:B53"/>
    <mergeCell ref="C52:C53"/>
    <mergeCell ref="D52:D53"/>
    <mergeCell ref="E52:E53"/>
    <mergeCell ref="F52:F53"/>
    <mergeCell ref="L52:L53"/>
    <mergeCell ref="M52:M53"/>
    <mergeCell ref="N52:N53"/>
    <mergeCell ref="O47:O48"/>
    <mergeCell ref="C49:O49"/>
    <mergeCell ref="A50:A51"/>
    <mergeCell ref="B50:B51"/>
    <mergeCell ref="C50:C51"/>
    <mergeCell ref="D50:D51"/>
    <mergeCell ref="E50:E51"/>
    <mergeCell ref="F50:F51"/>
    <mergeCell ref="L50:L51"/>
    <mergeCell ref="M50:M51"/>
    <mergeCell ref="N50:N51"/>
    <mergeCell ref="O50:O51"/>
    <mergeCell ref="A47:A48"/>
    <mergeCell ref="B47:B48"/>
    <mergeCell ref="C47:C48"/>
    <mergeCell ref="D47:D48"/>
    <mergeCell ref="E47:E48"/>
    <mergeCell ref="F47:F48"/>
    <mergeCell ref="L47:L48"/>
    <mergeCell ref="M47:M48"/>
    <mergeCell ref="N47:N48"/>
    <mergeCell ref="L33:O33"/>
    <mergeCell ref="L38:L40"/>
    <mergeCell ref="O45:O46"/>
    <mergeCell ref="A45:A46"/>
    <mergeCell ref="B45:B46"/>
    <mergeCell ref="C45:C46"/>
    <mergeCell ref="D45:D46"/>
    <mergeCell ref="E45:E46"/>
    <mergeCell ref="F45:F46"/>
    <mergeCell ref="L45:L46"/>
    <mergeCell ref="M45:M46"/>
    <mergeCell ref="N45:N46"/>
    <mergeCell ref="L41:L42"/>
    <mergeCell ref="M41:M42"/>
    <mergeCell ref="N41:N42"/>
    <mergeCell ref="O41:O42"/>
    <mergeCell ref="A43:A44"/>
    <mergeCell ref="B43:B44"/>
    <mergeCell ref="C43:C44"/>
    <mergeCell ref="D43:D44"/>
    <mergeCell ref="E43:E44"/>
    <mergeCell ref="F43:F44"/>
    <mergeCell ref="L43:L44"/>
    <mergeCell ref="M43:M44"/>
    <mergeCell ref="N43:N44"/>
    <mergeCell ref="O43:O44"/>
    <mergeCell ref="A41:A42"/>
    <mergeCell ref="B41:B42"/>
    <mergeCell ref="C41:C42"/>
    <mergeCell ref="D41:D42"/>
    <mergeCell ref="E41:E42"/>
    <mergeCell ref="F41:F42"/>
    <mergeCell ref="M38:M40"/>
    <mergeCell ref="N38:N40"/>
    <mergeCell ref="O38:O40"/>
    <mergeCell ref="A38:A40"/>
    <mergeCell ref="B38:B40"/>
    <mergeCell ref="C38:C40"/>
    <mergeCell ref="D38:D40"/>
    <mergeCell ref="E38:E40"/>
    <mergeCell ref="F38:F40"/>
    <mergeCell ref="A29:A32"/>
    <mergeCell ref="B29:B32"/>
    <mergeCell ref="C29:C32"/>
    <mergeCell ref="E29:E32"/>
    <mergeCell ref="F29:F32"/>
    <mergeCell ref="L29:L32"/>
    <mergeCell ref="M29:M32"/>
    <mergeCell ref="N29:N32"/>
    <mergeCell ref="O29:O32"/>
    <mergeCell ref="D30:D31"/>
    <mergeCell ref="A33:A37"/>
    <mergeCell ref="B33:B37"/>
    <mergeCell ref="C33:C37"/>
    <mergeCell ref="E33:E37"/>
    <mergeCell ref="F33:F37"/>
    <mergeCell ref="O25:O26"/>
    <mergeCell ref="A27:A28"/>
    <mergeCell ref="B27:B28"/>
    <mergeCell ref="C27:C28"/>
    <mergeCell ref="D27:D28"/>
    <mergeCell ref="E27:E28"/>
    <mergeCell ref="F27:F28"/>
    <mergeCell ref="L27:L28"/>
    <mergeCell ref="M27:M28"/>
    <mergeCell ref="N27:N28"/>
    <mergeCell ref="O27:O28"/>
    <mergeCell ref="A25:A26"/>
    <mergeCell ref="B25:B26"/>
    <mergeCell ref="C25:C26"/>
    <mergeCell ref="D25:D26"/>
    <mergeCell ref="E25:E26"/>
    <mergeCell ref="F25:F26"/>
    <mergeCell ref="L25:L26"/>
    <mergeCell ref="M25:M26"/>
    <mergeCell ref="N25:N26"/>
    <mergeCell ref="O20:O22"/>
    <mergeCell ref="A23:A24"/>
    <mergeCell ref="B23:B24"/>
    <mergeCell ref="C23:C24"/>
    <mergeCell ref="D23:D24"/>
    <mergeCell ref="E23:E24"/>
    <mergeCell ref="F23:F24"/>
    <mergeCell ref="L23:L24"/>
    <mergeCell ref="M23:M24"/>
    <mergeCell ref="N23:N24"/>
    <mergeCell ref="O23:O24"/>
    <mergeCell ref="A20:A22"/>
    <mergeCell ref="B20:B22"/>
    <mergeCell ref="C20:C22"/>
    <mergeCell ref="D20:D22"/>
    <mergeCell ref="E20:E22"/>
    <mergeCell ref="F20:F22"/>
    <mergeCell ref="L20:L22"/>
    <mergeCell ref="M20:M22"/>
    <mergeCell ref="N20:N22"/>
    <mergeCell ref="O15:O16"/>
    <mergeCell ref="A17:A19"/>
    <mergeCell ref="B17:B19"/>
    <mergeCell ref="C17:C19"/>
    <mergeCell ref="D17:D19"/>
    <mergeCell ref="E17:E19"/>
    <mergeCell ref="F17:F19"/>
    <mergeCell ref="L17:L19"/>
    <mergeCell ref="M17:M19"/>
    <mergeCell ref="N17:N19"/>
    <mergeCell ref="O17:O19"/>
    <mergeCell ref="A15:A16"/>
    <mergeCell ref="B15:B16"/>
    <mergeCell ref="C15:C16"/>
    <mergeCell ref="D15:D16"/>
    <mergeCell ref="E15:E16"/>
    <mergeCell ref="F15:F16"/>
    <mergeCell ref="L15:L16"/>
    <mergeCell ref="M15:M16"/>
    <mergeCell ref="N15:N16"/>
    <mergeCell ref="A2:O2"/>
    <mergeCell ref="M5:N5"/>
    <mergeCell ref="A6:A8"/>
    <mergeCell ref="B6:B8"/>
    <mergeCell ref="C6:C8"/>
    <mergeCell ref="D6:D8"/>
    <mergeCell ref="E6:E8"/>
    <mergeCell ref="F6:F8"/>
    <mergeCell ref="G6:G8"/>
    <mergeCell ref="H6:H8"/>
    <mergeCell ref="D34:D35"/>
    <mergeCell ref="L34:L35"/>
    <mergeCell ref="M34:M35"/>
    <mergeCell ref="N34:N35"/>
    <mergeCell ref="O34:O35"/>
    <mergeCell ref="I6:I8"/>
    <mergeCell ref="J6:J8"/>
    <mergeCell ref="K6:K8"/>
    <mergeCell ref="L6:O6"/>
    <mergeCell ref="L7:L8"/>
    <mergeCell ref="M7:O7"/>
    <mergeCell ref="A9:O9"/>
    <mergeCell ref="B10:O10"/>
    <mergeCell ref="C11:O11"/>
    <mergeCell ref="A12:A14"/>
    <mergeCell ref="B12:B14"/>
    <mergeCell ref="C12:C14"/>
    <mergeCell ref="D12:D14"/>
    <mergeCell ref="E12:E14"/>
    <mergeCell ref="F12:F14"/>
    <mergeCell ref="L12:L14"/>
    <mergeCell ref="M12:M14"/>
    <mergeCell ref="N12:N14"/>
    <mergeCell ref="O12:O14"/>
  </mergeCells>
  <pageMargins left="0.43307086614173229" right="0.23622047244094491" top="0.39370078740157483" bottom="0.23622047244094491" header="0.19685039370078741" footer="0.27559055118110237"/>
  <pageSetup paperSize="9" scale="55" orientation="landscape" r:id="rId1"/>
  <headerFooter differentFirst="1" scaleWithDoc="0">
    <oddHeader>&amp;C&amp;P</oddHeader>
  </headerFooter>
  <rowBreaks count="3" manualBreakCount="3">
    <brk id="27" max="28" man="1"/>
    <brk id="68" max="28" man="1"/>
    <brk id="85" max="28" man="1"/>
  </rowBreaks>
  <ignoredErrors>
    <ignoredError sqref="M27:O32 N34:O35 N37:O37 M50:O53 N58 M60:O68 M74:O80 M81:O82 E37:F48 A37:C48 E50:F82 A50:C82 A49:B49 A83 A11:B11 A10 A12:C35 E12:F3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152"/>
  <sheetViews>
    <sheetView topLeftCell="A119" zoomScaleNormal="100" zoomScaleSheetLayoutView="40" zoomScalePageLayoutView="85" workbookViewId="0">
      <selection activeCell="Q47" sqref="Q47"/>
    </sheetView>
  </sheetViews>
  <sheetFormatPr defaultColWidth="9.140625" defaultRowHeight="18.75" x14ac:dyDescent="0.2"/>
  <cols>
    <col min="1" max="3" width="3.42578125" style="217" customWidth="1"/>
    <col min="4" max="4" width="35.42578125" style="217" customWidth="1"/>
    <col min="5" max="5" width="4.7109375" style="217" customWidth="1"/>
    <col min="6" max="6" width="4.5703125" style="217" customWidth="1"/>
    <col min="7" max="7" width="8.85546875" style="218" customWidth="1"/>
    <col min="8" max="10" width="13.28515625" style="217" customWidth="1"/>
    <col min="11" max="11" width="13.140625" style="217" customWidth="1"/>
    <col min="12" max="12" width="38.7109375" style="217" customWidth="1"/>
    <col min="13" max="13" width="8.7109375" style="290" customWidth="1"/>
    <col min="14" max="14" width="8.85546875" style="217" customWidth="1"/>
    <col min="15" max="15" width="8.7109375" style="217" customWidth="1"/>
    <col min="16" max="16" width="35" style="217" customWidth="1"/>
    <col min="17" max="17" width="9.28515625" style="219" bestFit="1" customWidth="1"/>
    <col min="18" max="18" width="9.28515625" style="220" bestFit="1" customWidth="1"/>
    <col min="19" max="16384" width="9.140625" style="217"/>
  </cols>
  <sheetData>
    <row r="1" spans="1:21" ht="6.75" customHeight="1" x14ac:dyDescent="0.2">
      <c r="L1" s="1270"/>
      <c r="M1" s="1270"/>
      <c r="N1" s="1270"/>
      <c r="O1" s="1270"/>
      <c r="P1" s="1270"/>
    </row>
    <row r="2" spans="1:21" ht="18" customHeight="1" x14ac:dyDescent="0.2">
      <c r="A2" s="1271" t="s">
        <v>0</v>
      </c>
      <c r="B2" s="1272"/>
      <c r="C2" s="1272"/>
      <c r="D2" s="1272"/>
      <c r="E2" s="1272"/>
      <c r="F2" s="1272"/>
      <c r="G2" s="1272"/>
      <c r="H2" s="1272"/>
      <c r="I2" s="1272"/>
      <c r="J2" s="1272"/>
      <c r="K2" s="1272"/>
      <c r="L2" s="1272"/>
      <c r="M2" s="1272"/>
      <c r="N2" s="1272"/>
      <c r="O2" s="1272"/>
    </row>
    <row r="3" spans="1:21" ht="22.5" customHeight="1" x14ac:dyDescent="0.2">
      <c r="A3" s="1273" t="s">
        <v>210</v>
      </c>
      <c r="B3" s="1274"/>
      <c r="C3" s="1274"/>
      <c r="D3" s="1274"/>
      <c r="E3" s="1274"/>
      <c r="F3" s="1274"/>
      <c r="G3" s="1274"/>
      <c r="H3" s="1274"/>
      <c r="I3" s="1274"/>
      <c r="J3" s="1274"/>
      <c r="K3" s="1274"/>
      <c r="L3" s="1274"/>
      <c r="M3" s="1274"/>
      <c r="N3" s="1274"/>
      <c r="O3" s="1274"/>
    </row>
    <row r="4" spans="1:21" ht="17.25" customHeight="1" x14ac:dyDescent="0.2">
      <c r="A4" s="221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7" t="s">
        <v>2</v>
      </c>
    </row>
    <row r="5" spans="1:21" ht="29.25" customHeight="1" x14ac:dyDescent="0.2">
      <c r="A5" s="1275" t="s">
        <v>3</v>
      </c>
      <c r="B5" s="1275" t="s">
        <v>4</v>
      </c>
      <c r="C5" s="1275" t="s">
        <v>5</v>
      </c>
      <c r="D5" s="1268" t="s">
        <v>6</v>
      </c>
      <c r="E5" s="1275" t="s">
        <v>7</v>
      </c>
      <c r="F5" s="1275" t="s">
        <v>211</v>
      </c>
      <c r="G5" s="1275" t="s">
        <v>9</v>
      </c>
      <c r="H5" s="1266" t="s">
        <v>131</v>
      </c>
      <c r="I5" s="1266" t="s">
        <v>11</v>
      </c>
      <c r="J5" s="1266" t="s">
        <v>12</v>
      </c>
      <c r="K5" s="1266" t="s">
        <v>13</v>
      </c>
      <c r="L5" s="1267" t="s">
        <v>168</v>
      </c>
      <c r="M5" s="1267"/>
      <c r="N5" s="1267"/>
      <c r="O5" s="1267"/>
    </row>
    <row r="6" spans="1:21" ht="24.75" customHeight="1" x14ac:dyDescent="0.2">
      <c r="A6" s="1275"/>
      <c r="B6" s="1275"/>
      <c r="C6" s="1275"/>
      <c r="D6" s="1268"/>
      <c r="E6" s="1275"/>
      <c r="F6" s="1275"/>
      <c r="G6" s="1275"/>
      <c r="H6" s="1266"/>
      <c r="I6" s="1266"/>
      <c r="J6" s="1266"/>
      <c r="K6" s="1266"/>
      <c r="L6" s="1268" t="s">
        <v>15</v>
      </c>
      <c r="M6" s="1269" t="s">
        <v>16</v>
      </c>
      <c r="N6" s="1269"/>
      <c r="O6" s="1269"/>
    </row>
    <row r="7" spans="1:21" ht="108.75" customHeight="1" x14ac:dyDescent="0.2">
      <c r="A7" s="1275"/>
      <c r="B7" s="1275"/>
      <c r="C7" s="1275"/>
      <c r="D7" s="1268"/>
      <c r="E7" s="1275"/>
      <c r="F7" s="1275"/>
      <c r="G7" s="1275"/>
      <c r="H7" s="1266"/>
      <c r="I7" s="1266"/>
      <c r="J7" s="1266"/>
      <c r="K7" s="1266"/>
      <c r="L7" s="1268"/>
      <c r="M7" s="223" t="s">
        <v>17</v>
      </c>
      <c r="N7" s="223" t="s">
        <v>18</v>
      </c>
      <c r="O7" s="223" t="s">
        <v>19</v>
      </c>
    </row>
    <row r="8" spans="1:21" ht="19.5" customHeight="1" x14ac:dyDescent="0.2">
      <c r="A8" s="1276" t="s">
        <v>212</v>
      </c>
      <c r="B8" s="1277"/>
      <c r="C8" s="1277"/>
      <c r="D8" s="1277"/>
      <c r="E8" s="1277"/>
      <c r="F8" s="1277"/>
      <c r="G8" s="1277"/>
      <c r="H8" s="1277"/>
      <c r="I8" s="1277"/>
      <c r="J8" s="1277"/>
      <c r="K8" s="1277"/>
      <c r="L8" s="1277"/>
      <c r="M8" s="1277"/>
      <c r="N8" s="1277"/>
      <c r="O8" s="1277"/>
    </row>
    <row r="9" spans="1:21" ht="16.5" customHeight="1" x14ac:dyDescent="0.2">
      <c r="A9" s="224" t="s">
        <v>21</v>
      </c>
      <c r="B9" s="1278" t="s">
        <v>213</v>
      </c>
      <c r="C9" s="1278"/>
      <c r="D9" s="1278"/>
      <c r="E9" s="1278"/>
      <c r="F9" s="1278"/>
      <c r="G9" s="1278"/>
      <c r="H9" s="1278"/>
      <c r="I9" s="1278"/>
      <c r="J9" s="1278"/>
      <c r="K9" s="1278"/>
      <c r="L9" s="1278"/>
      <c r="M9" s="1278"/>
      <c r="N9" s="1278"/>
      <c r="O9" s="1278"/>
    </row>
    <row r="10" spans="1:21" ht="19.5" customHeight="1" x14ac:dyDescent="0.2">
      <c r="A10" s="504" t="s">
        <v>21</v>
      </c>
      <c r="B10" s="505" t="s">
        <v>21</v>
      </c>
      <c r="C10" s="1279" t="s">
        <v>214</v>
      </c>
      <c r="D10" s="1279"/>
      <c r="E10" s="1279"/>
      <c r="F10" s="1279"/>
      <c r="G10" s="1279"/>
      <c r="H10" s="1279"/>
      <c r="I10" s="1279"/>
      <c r="J10" s="1279"/>
      <c r="K10" s="1279"/>
      <c r="L10" s="1279"/>
      <c r="M10" s="1279"/>
      <c r="N10" s="1279"/>
      <c r="O10" s="1279"/>
    </row>
    <row r="11" spans="1:21" x14ac:dyDescent="0.2">
      <c r="A11" s="504" t="s">
        <v>21</v>
      </c>
      <c r="B11" s="505" t="s">
        <v>21</v>
      </c>
      <c r="C11" s="225" t="s">
        <v>21</v>
      </c>
      <c r="D11" s="1280" t="s">
        <v>215</v>
      </c>
      <c r="E11" s="1280"/>
      <c r="F11" s="1280"/>
      <c r="G11" s="1280"/>
      <c r="H11" s="1280"/>
      <c r="I11" s="1280"/>
      <c r="J11" s="1280"/>
      <c r="K11" s="1280"/>
      <c r="L11" s="1280"/>
      <c r="M11" s="1280"/>
      <c r="N11" s="1280"/>
      <c r="O11" s="1280"/>
    </row>
    <row r="12" spans="1:21" ht="18" customHeight="1" x14ac:dyDescent="0.2">
      <c r="A12" s="1281"/>
      <c r="B12" s="1282"/>
      <c r="C12" s="1283"/>
      <c r="D12" s="510" t="s">
        <v>216</v>
      </c>
      <c r="E12" s="1284">
        <v>288712070</v>
      </c>
      <c r="F12" s="1284" t="s">
        <v>217</v>
      </c>
      <c r="G12" s="226" t="s">
        <v>24</v>
      </c>
      <c r="H12" s="227">
        <v>0.5</v>
      </c>
      <c r="I12" s="228">
        <v>0.5</v>
      </c>
      <c r="J12" s="229">
        <v>0.5</v>
      </c>
      <c r="K12" s="229">
        <v>0.5</v>
      </c>
      <c r="L12" s="1285" t="s">
        <v>218</v>
      </c>
      <c r="M12" s="230">
        <v>1</v>
      </c>
      <c r="N12" s="230">
        <v>1</v>
      </c>
      <c r="O12" s="230">
        <v>1</v>
      </c>
    </row>
    <row r="13" spans="1:21" ht="18" customHeight="1" x14ac:dyDescent="0.2">
      <c r="A13" s="1281"/>
      <c r="B13" s="1282"/>
      <c r="C13" s="1283"/>
      <c r="D13" s="510" t="s">
        <v>219</v>
      </c>
      <c r="E13" s="1284"/>
      <c r="F13" s="1284"/>
      <c r="G13" s="226" t="s">
        <v>24</v>
      </c>
      <c r="H13" s="231">
        <v>0.3</v>
      </c>
      <c r="I13" s="228">
        <v>0.3</v>
      </c>
      <c r="J13" s="229">
        <v>0.3</v>
      </c>
      <c r="K13" s="229">
        <v>0.3</v>
      </c>
      <c r="L13" s="1285"/>
      <c r="M13" s="230">
        <v>1</v>
      </c>
      <c r="N13" s="230">
        <v>1</v>
      </c>
      <c r="O13" s="230">
        <v>1</v>
      </c>
    </row>
    <row r="14" spans="1:21" ht="17.25" customHeight="1" x14ac:dyDescent="0.2">
      <c r="A14" s="1281"/>
      <c r="B14" s="1282"/>
      <c r="C14" s="1283"/>
      <c r="D14" s="510" t="s">
        <v>220</v>
      </c>
      <c r="E14" s="1284"/>
      <c r="F14" s="1284"/>
      <c r="G14" s="226" t="s">
        <v>24</v>
      </c>
      <c r="H14" s="231">
        <v>0</v>
      </c>
      <c r="I14" s="228">
        <v>0.3</v>
      </c>
      <c r="J14" s="229">
        <v>0.3</v>
      </c>
      <c r="K14" s="229">
        <v>0.3</v>
      </c>
      <c r="L14" s="1285"/>
      <c r="M14" s="230">
        <v>1</v>
      </c>
      <c r="N14" s="230">
        <v>1</v>
      </c>
      <c r="O14" s="230">
        <v>1</v>
      </c>
    </row>
    <row r="15" spans="1:21" ht="17.25" customHeight="1" x14ac:dyDescent="0.2">
      <c r="A15" s="1281"/>
      <c r="B15" s="1282"/>
      <c r="C15" s="1283"/>
      <c r="D15" s="510" t="s">
        <v>221</v>
      </c>
      <c r="E15" s="1284"/>
      <c r="F15" s="1284"/>
      <c r="G15" s="226" t="s">
        <v>24</v>
      </c>
      <c r="H15" s="231">
        <v>0.3</v>
      </c>
      <c r="I15" s="228">
        <v>0.3</v>
      </c>
      <c r="J15" s="229">
        <v>0.3</v>
      </c>
      <c r="K15" s="229">
        <v>0.3</v>
      </c>
      <c r="L15" s="1285"/>
      <c r="M15" s="230">
        <v>1</v>
      </c>
      <c r="N15" s="230">
        <v>1</v>
      </c>
      <c r="O15" s="230">
        <v>1</v>
      </c>
    </row>
    <row r="16" spans="1:21" ht="19.5" customHeight="1" x14ac:dyDescent="0.2">
      <c r="A16" s="1281"/>
      <c r="B16" s="1282"/>
      <c r="C16" s="1283"/>
      <c r="D16" s="510" t="s">
        <v>222</v>
      </c>
      <c r="E16" s="1284"/>
      <c r="F16" s="1284"/>
      <c r="G16" s="226" t="s">
        <v>24</v>
      </c>
      <c r="H16" s="231">
        <v>0.4</v>
      </c>
      <c r="I16" s="228">
        <v>0.4</v>
      </c>
      <c r="J16" s="229">
        <v>0.4</v>
      </c>
      <c r="K16" s="229">
        <v>0.4</v>
      </c>
      <c r="L16" s="1285"/>
      <c r="M16" s="232">
        <v>1</v>
      </c>
      <c r="N16" s="230">
        <v>1</v>
      </c>
      <c r="O16" s="230">
        <v>1</v>
      </c>
      <c r="R16" s="219"/>
      <c r="S16" s="219"/>
      <c r="T16" s="219"/>
      <c r="U16" s="219"/>
    </row>
    <row r="17" spans="1:21" ht="19.5" customHeight="1" x14ac:dyDescent="0.2">
      <c r="A17" s="1281"/>
      <c r="B17" s="1282"/>
      <c r="C17" s="1283"/>
      <c r="D17" s="510" t="s">
        <v>223</v>
      </c>
      <c r="E17" s="1284"/>
      <c r="F17" s="1284"/>
      <c r="G17" s="226" t="s">
        <v>24</v>
      </c>
      <c r="H17" s="231">
        <v>0.3</v>
      </c>
      <c r="I17" s="228">
        <v>0.3</v>
      </c>
      <c r="J17" s="229">
        <v>0.3</v>
      </c>
      <c r="K17" s="229">
        <v>0.3</v>
      </c>
      <c r="L17" s="1285"/>
      <c r="M17" s="230">
        <v>1</v>
      </c>
      <c r="N17" s="230">
        <v>1</v>
      </c>
      <c r="O17" s="230">
        <v>1</v>
      </c>
      <c r="R17" s="219"/>
      <c r="S17" s="219"/>
      <c r="T17" s="219"/>
      <c r="U17" s="219"/>
    </row>
    <row r="18" spans="1:21" ht="18" customHeight="1" x14ac:dyDescent="0.2">
      <c r="A18" s="1281"/>
      <c r="B18" s="1282"/>
      <c r="C18" s="1283"/>
      <c r="D18" s="510" t="s">
        <v>224</v>
      </c>
      <c r="E18" s="1284"/>
      <c r="F18" s="1284"/>
      <c r="G18" s="226" t="s">
        <v>24</v>
      </c>
      <c r="H18" s="231">
        <v>0.3</v>
      </c>
      <c r="I18" s="228">
        <v>0.3</v>
      </c>
      <c r="J18" s="229">
        <v>0.3</v>
      </c>
      <c r="K18" s="229">
        <v>0.3</v>
      </c>
      <c r="L18" s="1285"/>
      <c r="M18" s="230">
        <v>1</v>
      </c>
      <c r="N18" s="230">
        <v>1</v>
      </c>
      <c r="O18" s="230">
        <v>1</v>
      </c>
      <c r="R18" s="219"/>
      <c r="S18" s="219"/>
      <c r="T18" s="219"/>
      <c r="U18" s="219"/>
    </row>
    <row r="19" spans="1:21" ht="20.25" customHeight="1" x14ac:dyDescent="0.2">
      <c r="A19" s="1281"/>
      <c r="B19" s="1282"/>
      <c r="C19" s="1283"/>
      <c r="D19" s="510" t="s">
        <v>225</v>
      </c>
      <c r="E19" s="1284"/>
      <c r="F19" s="1284"/>
      <c r="G19" s="226" t="s">
        <v>24</v>
      </c>
      <c r="H19" s="231">
        <v>0.3</v>
      </c>
      <c r="I19" s="228">
        <v>0.3</v>
      </c>
      <c r="J19" s="229">
        <v>0.3</v>
      </c>
      <c r="K19" s="229">
        <v>0.3</v>
      </c>
      <c r="L19" s="1285"/>
      <c r="M19" s="230">
        <v>1</v>
      </c>
      <c r="N19" s="230">
        <v>1</v>
      </c>
      <c r="O19" s="230">
        <v>1</v>
      </c>
    </row>
    <row r="20" spans="1:21" ht="18" customHeight="1" x14ac:dyDescent="0.2">
      <c r="A20" s="1281"/>
      <c r="B20" s="1282"/>
      <c r="C20" s="1283"/>
      <c r="D20" s="510" t="s">
        <v>226</v>
      </c>
      <c r="E20" s="1284"/>
      <c r="F20" s="1284"/>
      <c r="G20" s="226" t="s">
        <v>24</v>
      </c>
      <c r="H20" s="231">
        <v>0.4</v>
      </c>
      <c r="I20" s="228">
        <v>0.4</v>
      </c>
      <c r="J20" s="229">
        <v>0.4</v>
      </c>
      <c r="K20" s="229">
        <v>0.4</v>
      </c>
      <c r="L20" s="1285"/>
      <c r="M20" s="230">
        <v>1</v>
      </c>
      <c r="N20" s="230">
        <v>1</v>
      </c>
      <c r="O20" s="230">
        <v>1</v>
      </c>
      <c r="Q20" s="233"/>
    </row>
    <row r="21" spans="1:21" ht="18" customHeight="1" x14ac:dyDescent="0.2">
      <c r="A21" s="1281"/>
      <c r="B21" s="1282"/>
      <c r="C21" s="1283"/>
      <c r="D21" s="510" t="s">
        <v>227</v>
      </c>
      <c r="E21" s="1284"/>
      <c r="F21" s="1284"/>
      <c r="G21" s="226" t="s">
        <v>24</v>
      </c>
      <c r="H21" s="231">
        <v>0.5</v>
      </c>
      <c r="I21" s="228">
        <v>0.5</v>
      </c>
      <c r="J21" s="229">
        <v>0.5</v>
      </c>
      <c r="K21" s="229">
        <v>0.5</v>
      </c>
      <c r="L21" s="1285"/>
      <c r="M21" s="230">
        <v>1</v>
      </c>
      <c r="N21" s="230">
        <v>1</v>
      </c>
      <c r="O21" s="230">
        <v>1</v>
      </c>
      <c r="Q21" s="233"/>
    </row>
    <row r="22" spans="1:21" ht="19.5" customHeight="1" x14ac:dyDescent="0.2">
      <c r="A22" s="1281"/>
      <c r="B22" s="1282"/>
      <c r="C22" s="1283"/>
      <c r="D22" s="232"/>
      <c r="E22" s="1284"/>
      <c r="F22" s="1284"/>
      <c r="G22" s="234" t="s">
        <v>26</v>
      </c>
      <c r="H22" s="235">
        <f>SUM(H12:H21)</f>
        <v>3.3</v>
      </c>
      <c r="I22" s="236">
        <f t="shared" ref="I22:K22" si="0">SUM(I12:I21)</f>
        <v>3.5999999999999996</v>
      </c>
      <c r="J22" s="236">
        <f t="shared" si="0"/>
        <v>3.5999999999999996</v>
      </c>
      <c r="K22" s="236">
        <f t="shared" si="0"/>
        <v>3.5999999999999996</v>
      </c>
      <c r="L22" s="1285"/>
      <c r="M22" s="1286"/>
      <c r="N22" s="1286"/>
      <c r="O22" s="1286"/>
      <c r="Q22" s="233"/>
    </row>
    <row r="23" spans="1:21" x14ac:dyDescent="0.2">
      <c r="A23" s="504" t="s">
        <v>21</v>
      </c>
      <c r="B23" s="505" t="s">
        <v>21</v>
      </c>
      <c r="C23" s="237" t="s">
        <v>43</v>
      </c>
      <c r="D23" s="1287" t="s">
        <v>228</v>
      </c>
      <c r="E23" s="1287"/>
      <c r="F23" s="1287"/>
      <c r="G23" s="1287"/>
      <c r="H23" s="1287"/>
      <c r="I23" s="1287"/>
      <c r="J23" s="1287"/>
      <c r="K23" s="1287"/>
      <c r="L23" s="1287"/>
      <c r="M23" s="1287"/>
      <c r="N23" s="1287"/>
      <c r="O23" s="1287"/>
    </row>
    <row r="24" spans="1:21" ht="18" customHeight="1" x14ac:dyDescent="0.2">
      <c r="A24" s="1281"/>
      <c r="B24" s="1282"/>
      <c r="C24" s="1288"/>
      <c r="D24" s="238" t="s">
        <v>216</v>
      </c>
      <c r="E24" s="1284">
        <v>288712070</v>
      </c>
      <c r="F24" s="1284" t="s">
        <v>217</v>
      </c>
      <c r="G24" s="226" t="s">
        <v>24</v>
      </c>
      <c r="H24" s="239">
        <v>227</v>
      </c>
      <c r="I24" s="240">
        <v>235.7</v>
      </c>
      <c r="J24" s="239">
        <f>SUM(I24*1.02)</f>
        <v>240.41399999999999</v>
      </c>
      <c r="K24" s="239">
        <f>SUM(I24*1.03)</f>
        <v>242.77099999999999</v>
      </c>
      <c r="L24" s="1285" t="s">
        <v>229</v>
      </c>
      <c r="M24" s="645">
        <v>10106</v>
      </c>
      <c r="N24" s="645">
        <v>10106</v>
      </c>
      <c r="O24" s="645">
        <v>10106</v>
      </c>
      <c r="P24" s="241"/>
      <c r="Q24" s="242"/>
      <c r="R24" s="243"/>
      <c r="S24" s="244"/>
      <c r="T24" s="219"/>
      <c r="U24" s="220"/>
    </row>
    <row r="25" spans="1:21" ht="18" customHeight="1" x14ac:dyDescent="0.2">
      <c r="A25" s="1281"/>
      <c r="B25" s="1282"/>
      <c r="C25" s="1288"/>
      <c r="D25" s="238" t="s">
        <v>219</v>
      </c>
      <c r="E25" s="1284"/>
      <c r="F25" s="1284"/>
      <c r="G25" s="226" t="s">
        <v>24</v>
      </c>
      <c r="H25" s="239">
        <v>87.9</v>
      </c>
      <c r="I25" s="240">
        <v>89.3</v>
      </c>
      <c r="J25" s="239">
        <f t="shared" ref="J25:J33" si="1">SUM(I25*1.02)</f>
        <v>91.085999999999999</v>
      </c>
      <c r="K25" s="239">
        <f t="shared" ref="K25:K33" si="2">SUM(I25*1.03)</f>
        <v>91.978999999999999</v>
      </c>
      <c r="L25" s="1285"/>
      <c r="M25" s="645">
        <v>1343</v>
      </c>
      <c r="N25" s="645">
        <v>1343</v>
      </c>
      <c r="O25" s="645">
        <v>1343</v>
      </c>
      <c r="P25" s="241"/>
      <c r="Q25" s="242"/>
      <c r="R25" s="243"/>
      <c r="S25" s="219"/>
      <c r="T25" s="219"/>
      <c r="U25" s="220"/>
    </row>
    <row r="26" spans="1:21" ht="17.25" customHeight="1" x14ac:dyDescent="0.2">
      <c r="A26" s="1281"/>
      <c r="B26" s="1282"/>
      <c r="C26" s="1288"/>
      <c r="D26" s="238" t="s">
        <v>220</v>
      </c>
      <c r="E26" s="1284"/>
      <c r="F26" s="1284"/>
      <c r="G26" s="226" t="s">
        <v>24</v>
      </c>
      <c r="H26" s="239">
        <v>58.6</v>
      </c>
      <c r="I26" s="240">
        <v>68.599999999999994</v>
      </c>
      <c r="J26" s="239">
        <f t="shared" si="1"/>
        <v>69.971999999999994</v>
      </c>
      <c r="K26" s="239">
        <f t="shared" si="2"/>
        <v>70.658000000000001</v>
      </c>
      <c r="L26" s="1285"/>
      <c r="M26" s="645">
        <v>395</v>
      </c>
      <c r="N26" s="645">
        <v>395</v>
      </c>
      <c r="O26" s="645">
        <v>395</v>
      </c>
      <c r="P26" s="241"/>
      <c r="Q26" s="242"/>
      <c r="R26" s="243"/>
      <c r="U26" s="220"/>
    </row>
    <row r="27" spans="1:21" ht="17.25" customHeight="1" x14ac:dyDescent="0.2">
      <c r="A27" s="1281"/>
      <c r="B27" s="1282"/>
      <c r="C27" s="1288"/>
      <c r="D27" s="238" t="s">
        <v>221</v>
      </c>
      <c r="E27" s="1284"/>
      <c r="F27" s="1284"/>
      <c r="G27" s="226" t="s">
        <v>24</v>
      </c>
      <c r="H27" s="239">
        <v>90.4</v>
      </c>
      <c r="I27" s="240">
        <v>95.6</v>
      </c>
      <c r="J27" s="239">
        <f t="shared" si="1"/>
        <v>97.512</v>
      </c>
      <c r="K27" s="239">
        <f t="shared" si="2"/>
        <v>98.468000000000004</v>
      </c>
      <c r="L27" s="1285"/>
      <c r="M27" s="645">
        <v>1489</v>
      </c>
      <c r="N27" s="645">
        <v>1489</v>
      </c>
      <c r="O27" s="645">
        <v>1489</v>
      </c>
      <c r="P27" s="219"/>
      <c r="Q27" s="242"/>
      <c r="R27" s="243"/>
      <c r="U27" s="220"/>
    </row>
    <row r="28" spans="1:21" ht="19.5" customHeight="1" x14ac:dyDescent="0.2">
      <c r="A28" s="1281"/>
      <c r="B28" s="1282"/>
      <c r="C28" s="1288"/>
      <c r="D28" s="238" t="s">
        <v>222</v>
      </c>
      <c r="E28" s="1284"/>
      <c r="F28" s="1284"/>
      <c r="G28" s="226" t="s">
        <v>24</v>
      </c>
      <c r="H28" s="239">
        <v>94.1</v>
      </c>
      <c r="I28" s="240">
        <v>102</v>
      </c>
      <c r="J28" s="239">
        <f t="shared" si="1"/>
        <v>104.04</v>
      </c>
      <c r="K28" s="239">
        <f t="shared" si="2"/>
        <v>105.06</v>
      </c>
      <c r="L28" s="1285"/>
      <c r="M28" s="645">
        <v>1165</v>
      </c>
      <c r="N28" s="645">
        <v>1165</v>
      </c>
      <c r="O28" s="645">
        <v>1165</v>
      </c>
      <c r="P28" s="241"/>
      <c r="Q28" s="245"/>
      <c r="R28" s="246"/>
      <c r="S28" s="247"/>
      <c r="T28" s="247"/>
      <c r="U28" s="220"/>
    </row>
    <row r="29" spans="1:21" ht="19.5" customHeight="1" x14ac:dyDescent="0.2">
      <c r="A29" s="1281"/>
      <c r="B29" s="1282"/>
      <c r="C29" s="1288"/>
      <c r="D29" s="238" t="s">
        <v>223</v>
      </c>
      <c r="E29" s="1284"/>
      <c r="F29" s="1284"/>
      <c r="G29" s="226" t="s">
        <v>24</v>
      </c>
      <c r="H29" s="239">
        <v>80.400000000000006</v>
      </c>
      <c r="I29" s="240">
        <v>84.5</v>
      </c>
      <c r="J29" s="239">
        <f t="shared" si="1"/>
        <v>86.19</v>
      </c>
      <c r="K29" s="239">
        <f t="shared" si="2"/>
        <v>87.034999999999997</v>
      </c>
      <c r="L29" s="1285"/>
      <c r="M29" s="645">
        <v>645</v>
      </c>
      <c r="N29" s="645">
        <v>645</v>
      </c>
      <c r="O29" s="645">
        <v>645</v>
      </c>
      <c r="P29" s="241"/>
      <c r="Q29" s="242"/>
      <c r="R29" s="243"/>
      <c r="U29" s="220"/>
    </row>
    <row r="30" spans="1:21" ht="18" customHeight="1" x14ac:dyDescent="0.2">
      <c r="A30" s="1281"/>
      <c r="B30" s="1282"/>
      <c r="C30" s="1288"/>
      <c r="D30" s="238" t="s">
        <v>224</v>
      </c>
      <c r="E30" s="1284"/>
      <c r="F30" s="1284"/>
      <c r="G30" s="226" t="s">
        <v>24</v>
      </c>
      <c r="H30" s="239">
        <v>87.9</v>
      </c>
      <c r="I30" s="240">
        <v>82.8</v>
      </c>
      <c r="J30" s="239">
        <f t="shared" si="1"/>
        <v>84.456000000000003</v>
      </c>
      <c r="K30" s="239">
        <f t="shared" si="2"/>
        <v>85.284000000000006</v>
      </c>
      <c r="L30" s="1285"/>
      <c r="M30" s="645">
        <v>1181</v>
      </c>
      <c r="N30" s="645">
        <v>1181</v>
      </c>
      <c r="O30" s="645">
        <v>1181</v>
      </c>
      <c r="P30" s="241"/>
      <c r="Q30" s="242"/>
      <c r="R30" s="243"/>
      <c r="U30" s="220"/>
    </row>
    <row r="31" spans="1:21" ht="20.25" customHeight="1" x14ac:dyDescent="0.2">
      <c r="A31" s="1281"/>
      <c r="B31" s="1282"/>
      <c r="C31" s="1288"/>
      <c r="D31" s="238" t="s">
        <v>225</v>
      </c>
      <c r="E31" s="1284"/>
      <c r="F31" s="1284"/>
      <c r="G31" s="226" t="s">
        <v>24</v>
      </c>
      <c r="H31" s="239">
        <v>69.7</v>
      </c>
      <c r="I31" s="240">
        <v>90.7</v>
      </c>
      <c r="J31" s="239">
        <f t="shared" si="1"/>
        <v>92.51400000000001</v>
      </c>
      <c r="K31" s="239">
        <f t="shared" si="2"/>
        <v>93.421000000000006</v>
      </c>
      <c r="L31" s="1285"/>
      <c r="M31" s="645">
        <v>1121</v>
      </c>
      <c r="N31" s="645">
        <v>1121</v>
      </c>
      <c r="O31" s="645">
        <v>1121</v>
      </c>
      <c r="P31" s="241"/>
      <c r="Q31" s="242"/>
      <c r="R31" s="243"/>
      <c r="U31" s="220"/>
    </row>
    <row r="32" spans="1:21" ht="18" customHeight="1" x14ac:dyDescent="0.2">
      <c r="A32" s="1281"/>
      <c r="B32" s="1282"/>
      <c r="C32" s="1288"/>
      <c r="D32" s="238" t="s">
        <v>226</v>
      </c>
      <c r="E32" s="1284"/>
      <c r="F32" s="1284"/>
      <c r="G32" s="226" t="s">
        <v>24</v>
      </c>
      <c r="H32" s="239">
        <v>119.2</v>
      </c>
      <c r="I32" s="240">
        <v>128</v>
      </c>
      <c r="J32" s="239">
        <f t="shared" si="1"/>
        <v>130.56</v>
      </c>
      <c r="K32" s="239">
        <f t="shared" si="2"/>
        <v>131.84</v>
      </c>
      <c r="L32" s="1285"/>
      <c r="M32" s="645">
        <v>2020</v>
      </c>
      <c r="N32" s="645">
        <v>2020</v>
      </c>
      <c r="O32" s="645">
        <v>2020</v>
      </c>
      <c r="P32" s="241"/>
      <c r="Q32" s="242"/>
      <c r="R32" s="243"/>
      <c r="U32" s="220"/>
    </row>
    <row r="33" spans="1:21" ht="18" customHeight="1" x14ac:dyDescent="0.2">
      <c r="A33" s="1281"/>
      <c r="B33" s="1282"/>
      <c r="C33" s="1288"/>
      <c r="D33" s="506" t="s">
        <v>227</v>
      </c>
      <c r="E33" s="1284"/>
      <c r="F33" s="1284"/>
      <c r="G33" s="226" t="s">
        <v>24</v>
      </c>
      <c r="H33" s="239">
        <v>130.1</v>
      </c>
      <c r="I33" s="240">
        <v>147.6</v>
      </c>
      <c r="J33" s="239">
        <f t="shared" si="1"/>
        <v>150.55199999999999</v>
      </c>
      <c r="K33" s="239">
        <f t="shared" si="2"/>
        <v>152.02799999999999</v>
      </c>
      <c r="L33" s="1285"/>
      <c r="M33" s="645">
        <v>2656</v>
      </c>
      <c r="N33" s="645">
        <v>2656</v>
      </c>
      <c r="O33" s="645">
        <v>2656</v>
      </c>
      <c r="P33" s="219"/>
      <c r="Q33" s="242"/>
      <c r="R33" s="243"/>
      <c r="U33" s="220"/>
    </row>
    <row r="34" spans="1:21" ht="19.5" customHeight="1" x14ac:dyDescent="0.2">
      <c r="A34" s="1281"/>
      <c r="B34" s="1282"/>
      <c r="C34" s="1288"/>
      <c r="D34" s="230"/>
      <c r="E34" s="1284"/>
      <c r="F34" s="1284"/>
      <c r="G34" s="234" t="s">
        <v>26</v>
      </c>
      <c r="H34" s="235">
        <f>SUM(H24:H33)</f>
        <v>1045.3</v>
      </c>
      <c r="I34" s="248">
        <f t="shared" ref="I34:K34" si="3">SUM(I24:I33)</f>
        <v>1124.8</v>
      </c>
      <c r="J34" s="235">
        <f t="shared" si="3"/>
        <v>1147.2959999999998</v>
      </c>
      <c r="K34" s="248">
        <f t="shared" si="3"/>
        <v>1158.5440000000001</v>
      </c>
      <c r="L34" s="1285"/>
      <c r="M34" s="1289"/>
      <c r="N34" s="1289"/>
      <c r="O34" s="1289"/>
      <c r="P34" s="241"/>
      <c r="Q34" s="249"/>
      <c r="S34" s="250"/>
      <c r="U34" s="220"/>
    </row>
    <row r="35" spans="1:21" ht="19.5" customHeight="1" x14ac:dyDescent="0.2">
      <c r="A35" s="504" t="s">
        <v>21</v>
      </c>
      <c r="B35" s="505" t="s">
        <v>21</v>
      </c>
      <c r="C35" s="237" t="s">
        <v>50</v>
      </c>
      <c r="D35" s="1287" t="s">
        <v>813</v>
      </c>
      <c r="E35" s="1287"/>
      <c r="F35" s="1287"/>
      <c r="G35" s="1287"/>
      <c r="H35" s="1287"/>
      <c r="I35" s="1287"/>
      <c r="J35" s="1287"/>
      <c r="K35" s="1287"/>
      <c r="L35" s="1287"/>
      <c r="M35" s="1287"/>
      <c r="N35" s="1287"/>
      <c r="O35" s="1287"/>
    </row>
    <row r="36" spans="1:21" ht="18" customHeight="1" x14ac:dyDescent="0.2">
      <c r="A36" s="1281"/>
      <c r="B36" s="1282"/>
      <c r="C36" s="1288"/>
      <c r="D36" s="506" t="s">
        <v>216</v>
      </c>
      <c r="E36" s="1284">
        <v>288712070</v>
      </c>
      <c r="F36" s="1284" t="s">
        <v>217</v>
      </c>
      <c r="G36" s="226" t="s">
        <v>231</v>
      </c>
      <c r="H36" s="231">
        <v>8.1</v>
      </c>
      <c r="I36" s="744">
        <v>8.6999999999999993</v>
      </c>
      <c r="J36" s="745">
        <v>8.6999999999999993</v>
      </c>
      <c r="K36" s="745">
        <v>8.6999999999999993</v>
      </c>
      <c r="L36" s="1285" t="s">
        <v>229</v>
      </c>
      <c r="M36" s="230">
        <v>338</v>
      </c>
      <c r="N36" s="230">
        <v>338</v>
      </c>
      <c r="O36" s="230">
        <v>338</v>
      </c>
    </row>
    <row r="37" spans="1:21" ht="18" customHeight="1" x14ac:dyDescent="0.2">
      <c r="A37" s="1281"/>
      <c r="B37" s="1282"/>
      <c r="C37" s="1288"/>
      <c r="D37" s="506" t="s">
        <v>219</v>
      </c>
      <c r="E37" s="1284"/>
      <c r="F37" s="1284"/>
      <c r="G37" s="226" t="s">
        <v>231</v>
      </c>
      <c r="H37" s="231">
        <v>6.7</v>
      </c>
      <c r="I37" s="744">
        <v>6.8</v>
      </c>
      <c r="J37" s="745">
        <v>6.8</v>
      </c>
      <c r="K37" s="745">
        <v>6.8</v>
      </c>
      <c r="L37" s="1285"/>
      <c r="M37" s="230">
        <v>345</v>
      </c>
      <c r="N37" s="230">
        <v>345</v>
      </c>
      <c r="O37" s="230">
        <v>345</v>
      </c>
    </row>
    <row r="38" spans="1:21" ht="17.25" customHeight="1" x14ac:dyDescent="0.2">
      <c r="A38" s="1281"/>
      <c r="B38" s="1282"/>
      <c r="C38" s="1288"/>
      <c r="D38" s="506" t="s">
        <v>220</v>
      </c>
      <c r="E38" s="1284"/>
      <c r="F38" s="1284"/>
      <c r="G38" s="226" t="s">
        <v>231</v>
      </c>
      <c r="H38" s="231">
        <v>6.7</v>
      </c>
      <c r="I38" s="744">
        <v>6.7</v>
      </c>
      <c r="J38" s="745">
        <v>6.7</v>
      </c>
      <c r="K38" s="745">
        <v>6.7</v>
      </c>
      <c r="L38" s="1285"/>
      <c r="M38" s="230">
        <v>210</v>
      </c>
      <c r="N38" s="230">
        <v>210</v>
      </c>
      <c r="O38" s="230">
        <v>210</v>
      </c>
    </row>
    <row r="39" spans="1:21" ht="17.25" customHeight="1" x14ac:dyDescent="0.2">
      <c r="A39" s="1281"/>
      <c r="B39" s="1282"/>
      <c r="C39" s="1288"/>
      <c r="D39" s="506" t="s">
        <v>221</v>
      </c>
      <c r="E39" s="1284"/>
      <c r="F39" s="1284"/>
      <c r="G39" s="226" t="s">
        <v>231</v>
      </c>
      <c r="H39" s="231">
        <v>6.9</v>
      </c>
      <c r="I39" s="744">
        <v>6.8</v>
      </c>
      <c r="J39" s="745">
        <v>6.8</v>
      </c>
      <c r="K39" s="745">
        <v>6.8</v>
      </c>
      <c r="L39" s="1285"/>
      <c r="M39" s="230">
        <v>310</v>
      </c>
      <c r="N39" s="230">
        <v>310</v>
      </c>
      <c r="O39" s="230">
        <v>310</v>
      </c>
    </row>
    <row r="40" spans="1:21" ht="19.5" customHeight="1" x14ac:dyDescent="0.2">
      <c r="A40" s="1281"/>
      <c r="B40" s="1282"/>
      <c r="C40" s="1288"/>
      <c r="D40" s="506" t="s">
        <v>222</v>
      </c>
      <c r="E40" s="1284"/>
      <c r="F40" s="1284"/>
      <c r="G40" s="226" t="s">
        <v>231</v>
      </c>
      <c r="H40" s="231">
        <v>5.0999999999999996</v>
      </c>
      <c r="I40" s="240">
        <v>6.4</v>
      </c>
      <c r="J40" s="746">
        <v>6.4</v>
      </c>
      <c r="K40" s="746">
        <v>6.4</v>
      </c>
      <c r="L40" s="1285"/>
      <c r="M40" s="230">
        <v>339</v>
      </c>
      <c r="N40" s="230">
        <v>339</v>
      </c>
      <c r="O40" s="230">
        <v>339</v>
      </c>
    </row>
    <row r="41" spans="1:21" ht="19.5" customHeight="1" x14ac:dyDescent="0.2">
      <c r="A41" s="1281"/>
      <c r="B41" s="1282"/>
      <c r="C41" s="1288"/>
      <c r="D41" s="506" t="s">
        <v>223</v>
      </c>
      <c r="E41" s="1284"/>
      <c r="F41" s="1284"/>
      <c r="G41" s="226" t="s">
        <v>231</v>
      </c>
      <c r="H41" s="231">
        <v>6.4</v>
      </c>
      <c r="I41" s="240">
        <v>6.6</v>
      </c>
      <c r="J41" s="746">
        <v>6.6</v>
      </c>
      <c r="K41" s="746">
        <v>6.6</v>
      </c>
      <c r="L41" s="1285"/>
      <c r="M41" s="230">
        <v>297</v>
      </c>
      <c r="N41" s="230">
        <v>297</v>
      </c>
      <c r="O41" s="230">
        <v>297</v>
      </c>
    </row>
    <row r="42" spans="1:21" ht="18" customHeight="1" x14ac:dyDescent="0.2">
      <c r="A42" s="1281"/>
      <c r="B42" s="1282"/>
      <c r="C42" s="1288"/>
      <c r="D42" s="506" t="s">
        <v>224</v>
      </c>
      <c r="E42" s="1284"/>
      <c r="F42" s="1284"/>
      <c r="G42" s="226" t="s">
        <v>231</v>
      </c>
      <c r="H42" s="231">
        <v>6.5</v>
      </c>
      <c r="I42" s="240">
        <v>6.4</v>
      </c>
      <c r="J42" s="746">
        <v>6.4</v>
      </c>
      <c r="K42" s="746">
        <v>6.4</v>
      </c>
      <c r="L42" s="1285"/>
      <c r="M42" s="230">
        <v>227</v>
      </c>
      <c r="N42" s="230">
        <v>227</v>
      </c>
      <c r="O42" s="230">
        <v>227</v>
      </c>
    </row>
    <row r="43" spans="1:21" ht="20.25" customHeight="1" x14ac:dyDescent="0.2">
      <c r="A43" s="1281"/>
      <c r="B43" s="1282"/>
      <c r="C43" s="1288"/>
      <c r="D43" s="506" t="s">
        <v>225</v>
      </c>
      <c r="E43" s="1284"/>
      <c r="F43" s="1284"/>
      <c r="G43" s="226" t="s">
        <v>231</v>
      </c>
      <c r="H43" s="231">
        <v>6.6</v>
      </c>
      <c r="I43" s="240">
        <v>6.7</v>
      </c>
      <c r="J43" s="746">
        <v>6.7</v>
      </c>
      <c r="K43" s="746">
        <v>6.7</v>
      </c>
      <c r="L43" s="1285"/>
      <c r="M43" s="230">
        <v>272</v>
      </c>
      <c r="N43" s="230">
        <v>272</v>
      </c>
      <c r="O43" s="230">
        <v>272</v>
      </c>
    </row>
    <row r="44" spans="1:21" ht="18" customHeight="1" x14ac:dyDescent="0.2">
      <c r="A44" s="1281"/>
      <c r="B44" s="1282"/>
      <c r="C44" s="1288"/>
      <c r="D44" s="506" t="s">
        <v>226</v>
      </c>
      <c r="E44" s="1284"/>
      <c r="F44" s="1284"/>
      <c r="G44" s="226" t="s">
        <v>231</v>
      </c>
      <c r="H44" s="231">
        <v>10.5</v>
      </c>
      <c r="I44" s="240">
        <v>11</v>
      </c>
      <c r="J44" s="746">
        <v>11</v>
      </c>
      <c r="K44" s="746">
        <v>11</v>
      </c>
      <c r="L44" s="1285"/>
      <c r="M44" s="230">
        <v>490</v>
      </c>
      <c r="N44" s="230">
        <v>490</v>
      </c>
      <c r="O44" s="230">
        <v>490</v>
      </c>
      <c r="Q44" s="233"/>
    </row>
    <row r="45" spans="1:21" ht="18" customHeight="1" x14ac:dyDescent="0.2">
      <c r="A45" s="1281"/>
      <c r="B45" s="1282"/>
      <c r="C45" s="1288"/>
      <c r="D45" s="506" t="s">
        <v>227</v>
      </c>
      <c r="E45" s="1284"/>
      <c r="F45" s="1284"/>
      <c r="G45" s="226" t="s">
        <v>231</v>
      </c>
      <c r="H45" s="231">
        <v>9.9</v>
      </c>
      <c r="I45" s="240">
        <v>9.9</v>
      </c>
      <c r="J45" s="746">
        <v>9.9</v>
      </c>
      <c r="K45" s="746">
        <v>9.9</v>
      </c>
      <c r="L45" s="1285"/>
      <c r="M45" s="230">
        <v>395</v>
      </c>
      <c r="N45" s="230">
        <v>395</v>
      </c>
      <c r="O45" s="230">
        <v>395</v>
      </c>
      <c r="Q45" s="233"/>
    </row>
    <row r="46" spans="1:21" ht="19.5" customHeight="1" x14ac:dyDescent="0.2">
      <c r="A46" s="1281"/>
      <c r="B46" s="1282"/>
      <c r="C46" s="1288"/>
      <c r="D46" s="230"/>
      <c r="E46" s="1284"/>
      <c r="F46" s="1284"/>
      <c r="G46" s="234" t="s">
        <v>26</v>
      </c>
      <c r="H46" s="235">
        <f>SUM(H36:H45)</f>
        <v>73.400000000000006</v>
      </c>
      <c r="I46" s="235">
        <f>SUM(I36:I45)</f>
        <v>76</v>
      </c>
      <c r="J46" s="235">
        <f t="shared" ref="J46:K46" si="4">SUM(J36:J45)</f>
        <v>76</v>
      </c>
      <c r="K46" s="235">
        <f t="shared" si="4"/>
        <v>76</v>
      </c>
      <c r="L46" s="1285"/>
      <c r="M46" s="1291"/>
      <c r="N46" s="1291"/>
      <c r="O46" s="1291"/>
      <c r="Q46" s="233"/>
    </row>
    <row r="47" spans="1:21" ht="19.5" customHeight="1" x14ac:dyDescent="0.2">
      <c r="A47" s="504" t="s">
        <v>21</v>
      </c>
      <c r="B47" s="505" t="s">
        <v>27</v>
      </c>
      <c r="C47" s="1290" t="s">
        <v>232</v>
      </c>
      <c r="D47" s="1290"/>
      <c r="E47" s="1290"/>
      <c r="F47" s="1290"/>
      <c r="G47" s="1290"/>
      <c r="H47" s="1290"/>
      <c r="I47" s="1290"/>
      <c r="J47" s="1290"/>
      <c r="K47" s="1290"/>
      <c r="L47" s="1290"/>
      <c r="M47" s="1290"/>
      <c r="N47" s="1290"/>
      <c r="O47" s="1290"/>
    </row>
    <row r="48" spans="1:21" ht="19.5" customHeight="1" x14ac:dyDescent="0.2">
      <c r="A48" s="504" t="s">
        <v>21</v>
      </c>
      <c r="B48" s="505" t="s">
        <v>27</v>
      </c>
      <c r="C48" s="237" t="s">
        <v>21</v>
      </c>
      <c r="D48" s="1287" t="s">
        <v>233</v>
      </c>
      <c r="E48" s="1287"/>
      <c r="F48" s="1287"/>
      <c r="G48" s="1287"/>
      <c r="H48" s="1287"/>
      <c r="I48" s="1287"/>
      <c r="J48" s="1287"/>
      <c r="K48" s="1287"/>
      <c r="L48" s="1287"/>
      <c r="M48" s="1287"/>
      <c r="N48" s="1287"/>
      <c r="O48" s="1287"/>
    </row>
    <row r="49" spans="1:19" ht="18" customHeight="1" x14ac:dyDescent="0.2">
      <c r="A49" s="1281"/>
      <c r="B49" s="1282"/>
      <c r="C49" s="1288"/>
      <c r="D49" s="506" t="s">
        <v>216</v>
      </c>
      <c r="E49" s="1284">
        <v>288712070</v>
      </c>
      <c r="F49" s="1284" t="s">
        <v>217</v>
      </c>
      <c r="G49" s="226" t="s">
        <v>24</v>
      </c>
      <c r="H49" s="239">
        <v>94</v>
      </c>
      <c r="I49" s="251">
        <v>101</v>
      </c>
      <c r="J49" s="227">
        <v>101</v>
      </c>
      <c r="K49" s="227">
        <v>101</v>
      </c>
      <c r="L49" s="1285" t="s">
        <v>234</v>
      </c>
      <c r="M49" s="230">
        <v>52.67</v>
      </c>
      <c r="N49" s="230">
        <v>52.67</v>
      </c>
      <c r="O49" s="230">
        <v>52.67</v>
      </c>
      <c r="P49" s="647"/>
    </row>
    <row r="50" spans="1:19" ht="18" customHeight="1" x14ac:dyDescent="0.2">
      <c r="A50" s="1281"/>
      <c r="B50" s="1282"/>
      <c r="C50" s="1288"/>
      <c r="D50" s="506" t="s">
        <v>219</v>
      </c>
      <c r="E50" s="1284"/>
      <c r="F50" s="1284"/>
      <c r="G50" s="226" t="s">
        <v>24</v>
      </c>
      <c r="H50" s="239">
        <v>10.5</v>
      </c>
      <c r="I50" s="251">
        <v>12</v>
      </c>
      <c r="J50" s="227">
        <v>12</v>
      </c>
      <c r="K50" s="227">
        <v>12</v>
      </c>
      <c r="L50" s="1285"/>
      <c r="M50" s="646">
        <v>16.899999999999999</v>
      </c>
      <c r="N50" s="646">
        <v>16.899999999999999</v>
      </c>
      <c r="O50" s="646">
        <v>16.899999999999999</v>
      </c>
      <c r="P50" s="647"/>
    </row>
    <row r="51" spans="1:19" ht="17.25" customHeight="1" x14ac:dyDescent="0.2">
      <c r="A51" s="1281"/>
      <c r="B51" s="1282"/>
      <c r="C51" s="1288"/>
      <c r="D51" s="506" t="s">
        <v>220</v>
      </c>
      <c r="E51" s="1284"/>
      <c r="F51" s="1284"/>
      <c r="G51" s="226" t="s">
        <v>24</v>
      </c>
      <c r="H51" s="239">
        <v>4.7</v>
      </c>
      <c r="I51" s="251">
        <v>4.5</v>
      </c>
      <c r="J51" s="227">
        <v>4.5</v>
      </c>
      <c r="K51" s="227">
        <v>4.5</v>
      </c>
      <c r="L51" s="1285"/>
      <c r="M51" s="230">
        <v>5.7</v>
      </c>
      <c r="N51" s="230">
        <v>5.7</v>
      </c>
      <c r="O51" s="230">
        <v>5.7</v>
      </c>
      <c r="P51" s="647"/>
    </row>
    <row r="52" spans="1:19" ht="17.25" customHeight="1" x14ac:dyDescent="0.2">
      <c r="A52" s="1281"/>
      <c r="B52" s="1282"/>
      <c r="C52" s="1288"/>
      <c r="D52" s="506" t="s">
        <v>221</v>
      </c>
      <c r="E52" s="1284"/>
      <c r="F52" s="1284"/>
      <c r="G52" s="226" t="s">
        <v>24</v>
      </c>
      <c r="H52" s="239">
        <v>8.5</v>
      </c>
      <c r="I52" s="251">
        <v>12</v>
      </c>
      <c r="J52" s="227">
        <v>12</v>
      </c>
      <c r="K52" s="227">
        <v>12</v>
      </c>
      <c r="L52" s="1285"/>
      <c r="M52" s="230">
        <v>16.8</v>
      </c>
      <c r="N52" s="230">
        <v>16.8</v>
      </c>
      <c r="O52" s="230">
        <v>16.8</v>
      </c>
      <c r="P52" s="647"/>
    </row>
    <row r="53" spans="1:19" ht="19.5" customHeight="1" x14ac:dyDescent="0.2">
      <c r="A53" s="1281"/>
      <c r="B53" s="1282"/>
      <c r="C53" s="1288"/>
      <c r="D53" s="506" t="s">
        <v>222</v>
      </c>
      <c r="E53" s="1284"/>
      <c r="F53" s="1284"/>
      <c r="G53" s="226" t="s">
        <v>24</v>
      </c>
      <c r="H53" s="239">
        <v>10.1</v>
      </c>
      <c r="I53" s="251">
        <v>13.5</v>
      </c>
      <c r="J53" s="227">
        <v>12</v>
      </c>
      <c r="K53" s="227">
        <v>12</v>
      </c>
      <c r="L53" s="1285"/>
      <c r="M53" s="230">
        <v>15.8</v>
      </c>
      <c r="N53" s="230">
        <v>15.8</v>
      </c>
      <c r="O53" s="230">
        <v>15.8</v>
      </c>
      <c r="P53" s="647"/>
      <c r="R53" s="243"/>
    </row>
    <row r="54" spans="1:19" ht="19.5" customHeight="1" x14ac:dyDescent="0.2">
      <c r="A54" s="1281"/>
      <c r="B54" s="1282"/>
      <c r="C54" s="1288"/>
      <c r="D54" s="506" t="s">
        <v>223</v>
      </c>
      <c r="E54" s="1284"/>
      <c r="F54" s="1284"/>
      <c r="G54" s="226" t="s">
        <v>24</v>
      </c>
      <c r="H54" s="239">
        <v>7.6</v>
      </c>
      <c r="I54" s="251">
        <v>9</v>
      </c>
      <c r="J54" s="227">
        <v>9</v>
      </c>
      <c r="K54" s="227">
        <v>9</v>
      </c>
      <c r="L54" s="1285"/>
      <c r="M54" s="230">
        <v>9.5</v>
      </c>
      <c r="N54" s="230">
        <v>9.5</v>
      </c>
      <c r="O54" s="230">
        <v>9.5</v>
      </c>
      <c r="P54" s="647"/>
      <c r="Q54" s="252"/>
      <c r="R54" s="252"/>
    </row>
    <row r="55" spans="1:19" ht="18" customHeight="1" x14ac:dyDescent="0.2">
      <c r="A55" s="1281"/>
      <c r="B55" s="1282"/>
      <c r="C55" s="1288"/>
      <c r="D55" s="506" t="s">
        <v>224</v>
      </c>
      <c r="E55" s="1284"/>
      <c r="F55" s="1284"/>
      <c r="G55" s="226" t="s">
        <v>24</v>
      </c>
      <c r="H55" s="239">
        <v>6.2</v>
      </c>
      <c r="I55" s="251">
        <v>11</v>
      </c>
      <c r="J55" s="227">
        <v>10</v>
      </c>
      <c r="K55" s="227">
        <v>10</v>
      </c>
      <c r="L55" s="1285"/>
      <c r="M55" s="230">
        <v>10.3</v>
      </c>
      <c r="N55" s="230">
        <v>10.3</v>
      </c>
      <c r="O55" s="230">
        <v>10.3</v>
      </c>
      <c r="P55" s="647"/>
    </row>
    <row r="56" spans="1:19" ht="20.25" customHeight="1" x14ac:dyDescent="0.2">
      <c r="A56" s="1281"/>
      <c r="B56" s="1282"/>
      <c r="C56" s="1288"/>
      <c r="D56" s="506" t="s">
        <v>225</v>
      </c>
      <c r="E56" s="1284"/>
      <c r="F56" s="1284"/>
      <c r="G56" s="226" t="s">
        <v>24</v>
      </c>
      <c r="H56" s="239">
        <v>11.7</v>
      </c>
      <c r="I56" s="251">
        <v>12.5</v>
      </c>
      <c r="J56" s="227">
        <v>12.5</v>
      </c>
      <c r="K56" s="227">
        <v>12.5</v>
      </c>
      <c r="L56" s="1285"/>
      <c r="M56" s="646">
        <v>18.350000000000001</v>
      </c>
      <c r="N56" s="646">
        <v>18.350000000000001</v>
      </c>
      <c r="O56" s="646">
        <v>18.350000000000001</v>
      </c>
      <c r="P56" s="647"/>
    </row>
    <row r="57" spans="1:19" ht="18" customHeight="1" x14ac:dyDescent="0.2">
      <c r="A57" s="1281"/>
      <c r="B57" s="1282"/>
      <c r="C57" s="1288"/>
      <c r="D57" s="506" t="s">
        <v>226</v>
      </c>
      <c r="E57" s="1284"/>
      <c r="F57" s="1284"/>
      <c r="G57" s="226" t="s">
        <v>24</v>
      </c>
      <c r="H57" s="239">
        <v>15</v>
      </c>
      <c r="I57" s="251">
        <v>20</v>
      </c>
      <c r="J57" s="227">
        <v>19</v>
      </c>
      <c r="K57" s="227">
        <v>19</v>
      </c>
      <c r="L57" s="1285"/>
      <c r="M57" s="646">
        <v>23.5</v>
      </c>
      <c r="N57" s="646">
        <v>23.5</v>
      </c>
      <c r="O57" s="646">
        <v>23.5</v>
      </c>
      <c r="P57" s="647"/>
    </row>
    <row r="58" spans="1:19" ht="18" customHeight="1" x14ac:dyDescent="0.2">
      <c r="A58" s="1281"/>
      <c r="B58" s="1282"/>
      <c r="C58" s="1288"/>
      <c r="D58" s="506" t="s">
        <v>227</v>
      </c>
      <c r="E58" s="1284"/>
      <c r="F58" s="1284"/>
      <c r="G58" s="226" t="s">
        <v>24</v>
      </c>
      <c r="H58" s="239">
        <v>22.8</v>
      </c>
      <c r="I58" s="251">
        <v>23</v>
      </c>
      <c r="J58" s="227">
        <v>23</v>
      </c>
      <c r="K58" s="227">
        <v>23</v>
      </c>
      <c r="L58" s="1285"/>
      <c r="M58" s="230">
        <v>28.3</v>
      </c>
      <c r="N58" s="230">
        <v>28.3</v>
      </c>
      <c r="O58" s="230">
        <v>28.3</v>
      </c>
      <c r="P58" s="647"/>
    </row>
    <row r="59" spans="1:19" ht="19.5" customHeight="1" x14ac:dyDescent="0.2">
      <c r="A59" s="1281"/>
      <c r="B59" s="1282"/>
      <c r="C59" s="1288"/>
      <c r="D59" s="230"/>
      <c r="E59" s="1284"/>
      <c r="F59" s="1284"/>
      <c r="G59" s="234" t="s">
        <v>26</v>
      </c>
      <c r="H59" s="248">
        <f>SUM(H49:H58)</f>
        <v>191.1</v>
      </c>
      <c r="I59" s="235">
        <f t="shared" ref="I59:K59" si="5">SUM(I49:I58)</f>
        <v>218.5</v>
      </c>
      <c r="J59" s="235">
        <f t="shared" si="5"/>
        <v>215</v>
      </c>
      <c r="K59" s="235">
        <f t="shared" si="5"/>
        <v>215</v>
      </c>
      <c r="L59" s="1285"/>
      <c r="M59" s="1292"/>
      <c r="N59" s="1292"/>
      <c r="O59" s="1292"/>
    </row>
    <row r="60" spans="1:19" ht="19.5" customHeight="1" x14ac:dyDescent="0.2">
      <c r="A60" s="504" t="s">
        <v>21</v>
      </c>
      <c r="B60" s="505" t="s">
        <v>27</v>
      </c>
      <c r="C60" s="237" t="s">
        <v>27</v>
      </c>
      <c r="D60" s="1287" t="s">
        <v>235</v>
      </c>
      <c r="E60" s="1287"/>
      <c r="F60" s="1287"/>
      <c r="G60" s="1287"/>
      <c r="H60" s="1287"/>
      <c r="I60" s="1287"/>
      <c r="J60" s="1287"/>
      <c r="K60" s="1287"/>
      <c r="L60" s="1287"/>
      <c r="M60" s="1287"/>
      <c r="N60" s="1287"/>
      <c r="O60" s="1287"/>
    </row>
    <row r="61" spans="1:19" ht="18" customHeight="1" x14ac:dyDescent="0.2">
      <c r="A61" s="1281"/>
      <c r="B61" s="1282"/>
      <c r="C61" s="1288"/>
      <c r="D61" s="638" t="s">
        <v>216</v>
      </c>
      <c r="E61" s="1284">
        <v>288712070</v>
      </c>
      <c r="F61" s="1284" t="s">
        <v>217</v>
      </c>
      <c r="G61" s="226" t="s">
        <v>24</v>
      </c>
      <c r="H61" s="253">
        <v>136.5</v>
      </c>
      <c r="I61" s="254">
        <v>106.7</v>
      </c>
      <c r="J61" s="227">
        <v>106</v>
      </c>
      <c r="K61" s="227">
        <v>106</v>
      </c>
      <c r="L61" s="1285" t="s">
        <v>236</v>
      </c>
      <c r="M61" s="255">
        <v>966.44</v>
      </c>
      <c r="N61" s="255">
        <v>966.44</v>
      </c>
      <c r="O61" s="255">
        <v>966.44</v>
      </c>
      <c r="P61" s="257"/>
    </row>
    <row r="62" spans="1:19" ht="18" customHeight="1" x14ac:dyDescent="0.2">
      <c r="A62" s="1281"/>
      <c r="B62" s="1282"/>
      <c r="C62" s="1288"/>
      <c r="D62" s="506" t="s">
        <v>219</v>
      </c>
      <c r="E62" s="1284"/>
      <c r="F62" s="1284"/>
      <c r="G62" s="226" t="s">
        <v>24</v>
      </c>
      <c r="H62" s="253">
        <v>5.8</v>
      </c>
      <c r="I62" s="256">
        <v>6</v>
      </c>
      <c r="J62" s="227">
        <v>6</v>
      </c>
      <c r="K62" s="227">
        <v>6</v>
      </c>
      <c r="L62" s="1285"/>
      <c r="M62" s="648">
        <v>255</v>
      </c>
      <c r="N62" s="648">
        <v>255</v>
      </c>
      <c r="O62" s="648">
        <v>255</v>
      </c>
      <c r="P62" s="650"/>
      <c r="Q62" s="244"/>
    </row>
    <row r="63" spans="1:19" ht="17.25" customHeight="1" x14ac:dyDescent="0.2">
      <c r="A63" s="1281"/>
      <c r="B63" s="1282"/>
      <c r="C63" s="1288"/>
      <c r="D63" s="506" t="s">
        <v>220</v>
      </c>
      <c r="E63" s="1284"/>
      <c r="F63" s="1284"/>
      <c r="G63" s="226" t="s">
        <v>24</v>
      </c>
      <c r="H63" s="253">
        <v>5.2</v>
      </c>
      <c r="I63" s="256">
        <v>4.5</v>
      </c>
      <c r="J63" s="227">
        <v>4.5</v>
      </c>
      <c r="K63" s="227">
        <v>4.5</v>
      </c>
      <c r="L63" s="1285"/>
      <c r="M63" s="648">
        <v>147.19999999999999</v>
      </c>
      <c r="N63" s="648">
        <v>147.19999999999999</v>
      </c>
      <c r="O63" s="648">
        <v>147.19999999999999</v>
      </c>
      <c r="P63" s="650"/>
      <c r="Q63" s="257"/>
      <c r="R63" s="219"/>
      <c r="S63" s="219"/>
    </row>
    <row r="64" spans="1:19" ht="17.25" customHeight="1" x14ac:dyDescent="0.2">
      <c r="A64" s="1281"/>
      <c r="B64" s="1282"/>
      <c r="C64" s="1288"/>
      <c r="D64" s="506" t="s">
        <v>221</v>
      </c>
      <c r="E64" s="1284"/>
      <c r="F64" s="1284"/>
      <c r="G64" s="226" t="s">
        <v>24</v>
      </c>
      <c r="H64" s="253">
        <v>13.9</v>
      </c>
      <c r="I64" s="256">
        <v>6</v>
      </c>
      <c r="J64" s="227">
        <v>6</v>
      </c>
      <c r="K64" s="227">
        <v>6</v>
      </c>
      <c r="L64" s="1285"/>
      <c r="M64" s="649">
        <v>253.7</v>
      </c>
      <c r="N64" s="648">
        <v>253.7</v>
      </c>
      <c r="O64" s="648">
        <v>253.7</v>
      </c>
      <c r="P64" s="650"/>
      <c r="Q64" s="244"/>
    </row>
    <row r="65" spans="1:20" ht="19.5" customHeight="1" x14ac:dyDescent="0.2">
      <c r="A65" s="1281"/>
      <c r="B65" s="1282"/>
      <c r="C65" s="1288"/>
      <c r="D65" s="506" t="s">
        <v>222</v>
      </c>
      <c r="E65" s="1284"/>
      <c r="F65" s="1284"/>
      <c r="G65" s="226" t="s">
        <v>24</v>
      </c>
      <c r="H65" s="253">
        <v>5.8</v>
      </c>
      <c r="I65" s="256">
        <v>7</v>
      </c>
      <c r="J65" s="227">
        <v>7</v>
      </c>
      <c r="K65" s="227">
        <v>7</v>
      </c>
      <c r="L65" s="1285"/>
      <c r="M65" s="648">
        <v>336.4</v>
      </c>
      <c r="N65" s="648">
        <v>336.4</v>
      </c>
      <c r="O65" s="648">
        <v>336.4</v>
      </c>
      <c r="P65" s="650"/>
      <c r="Q65" s="244"/>
      <c r="R65" s="243"/>
    </row>
    <row r="66" spans="1:20" ht="19.5" customHeight="1" x14ac:dyDescent="0.2">
      <c r="A66" s="1281"/>
      <c r="B66" s="1282"/>
      <c r="C66" s="1288"/>
      <c r="D66" s="506" t="s">
        <v>223</v>
      </c>
      <c r="E66" s="1284"/>
      <c r="F66" s="1284"/>
      <c r="G66" s="226" t="s">
        <v>24</v>
      </c>
      <c r="H66" s="253">
        <v>5.3</v>
      </c>
      <c r="I66" s="256">
        <v>6</v>
      </c>
      <c r="J66" s="227">
        <v>5</v>
      </c>
      <c r="K66" s="227">
        <v>5</v>
      </c>
      <c r="L66" s="1285"/>
      <c r="M66" s="648">
        <v>180</v>
      </c>
      <c r="N66" s="648">
        <v>180</v>
      </c>
      <c r="O66" s="648">
        <v>180</v>
      </c>
      <c r="P66" s="650"/>
      <c r="Q66" s="244"/>
    </row>
    <row r="67" spans="1:20" ht="18" customHeight="1" x14ac:dyDescent="0.2">
      <c r="A67" s="1281"/>
      <c r="B67" s="1282"/>
      <c r="C67" s="1288"/>
      <c r="D67" s="506" t="s">
        <v>224</v>
      </c>
      <c r="E67" s="1284"/>
      <c r="F67" s="1284"/>
      <c r="G67" s="226" t="s">
        <v>24</v>
      </c>
      <c r="H67" s="253">
        <v>4.9000000000000004</v>
      </c>
      <c r="I67" s="256">
        <v>6</v>
      </c>
      <c r="J67" s="227">
        <v>6</v>
      </c>
      <c r="K67" s="227">
        <v>6</v>
      </c>
      <c r="L67" s="1285"/>
      <c r="M67" s="648">
        <v>328.5</v>
      </c>
      <c r="N67" s="648">
        <v>328.5</v>
      </c>
      <c r="O67" s="648">
        <v>328.5</v>
      </c>
      <c r="P67" s="650"/>
      <c r="Q67" s="244"/>
    </row>
    <row r="68" spans="1:20" ht="20.25" customHeight="1" x14ac:dyDescent="0.2">
      <c r="A68" s="1281"/>
      <c r="B68" s="1282"/>
      <c r="C68" s="1288"/>
      <c r="D68" s="506" t="s">
        <v>225</v>
      </c>
      <c r="E68" s="1284"/>
      <c r="F68" s="1284"/>
      <c r="G68" s="226" t="s">
        <v>24</v>
      </c>
      <c r="H68" s="253">
        <v>5.3</v>
      </c>
      <c r="I68" s="254">
        <v>5.5</v>
      </c>
      <c r="J68" s="227">
        <v>5.5</v>
      </c>
      <c r="K68" s="227">
        <v>5.5</v>
      </c>
      <c r="L68" s="1285"/>
      <c r="M68" s="648">
        <v>240</v>
      </c>
      <c r="N68" s="648">
        <v>240</v>
      </c>
      <c r="O68" s="648">
        <v>240</v>
      </c>
      <c r="P68" s="650"/>
      <c r="Q68" s="244"/>
    </row>
    <row r="69" spans="1:20" ht="18" customHeight="1" x14ac:dyDescent="0.2">
      <c r="A69" s="1281"/>
      <c r="B69" s="1282"/>
      <c r="C69" s="1288"/>
      <c r="D69" s="506" t="s">
        <v>226</v>
      </c>
      <c r="E69" s="1284"/>
      <c r="F69" s="1284"/>
      <c r="G69" s="226" t="s">
        <v>24</v>
      </c>
      <c r="H69" s="253">
        <v>11.1</v>
      </c>
      <c r="I69" s="256">
        <v>12</v>
      </c>
      <c r="J69" s="227">
        <v>12</v>
      </c>
      <c r="K69" s="227">
        <v>12</v>
      </c>
      <c r="L69" s="1285"/>
      <c r="M69" s="648">
        <v>321</v>
      </c>
      <c r="N69" s="648">
        <v>321</v>
      </c>
      <c r="O69" s="648">
        <v>321</v>
      </c>
      <c r="P69" s="650"/>
      <c r="Q69" s="244"/>
    </row>
    <row r="70" spans="1:20" ht="18" customHeight="1" x14ac:dyDescent="0.2">
      <c r="A70" s="1281"/>
      <c r="B70" s="1282"/>
      <c r="C70" s="1288"/>
      <c r="D70" s="506" t="s">
        <v>227</v>
      </c>
      <c r="E70" s="1284"/>
      <c r="F70" s="1284"/>
      <c r="G70" s="226" t="s">
        <v>24</v>
      </c>
      <c r="H70" s="253">
        <v>20.8</v>
      </c>
      <c r="I70" s="256">
        <v>23</v>
      </c>
      <c r="J70" s="227">
        <v>23</v>
      </c>
      <c r="K70" s="227">
        <v>23</v>
      </c>
      <c r="L70" s="1285"/>
      <c r="M70" s="648">
        <v>675.52</v>
      </c>
      <c r="N70" s="648">
        <v>675.52</v>
      </c>
      <c r="O70" s="648">
        <v>675.52</v>
      </c>
      <c r="P70" s="241"/>
      <c r="Q70" s="257"/>
      <c r="R70" s="241"/>
      <c r="S70" s="241"/>
      <c r="T70" s="241"/>
    </row>
    <row r="71" spans="1:20" ht="19.5" customHeight="1" x14ac:dyDescent="0.2">
      <c r="A71" s="1281"/>
      <c r="B71" s="1282"/>
      <c r="C71" s="1288"/>
      <c r="D71" s="230"/>
      <c r="E71" s="1284"/>
      <c r="F71" s="1284"/>
      <c r="G71" s="234" t="s">
        <v>26</v>
      </c>
      <c r="H71" s="258">
        <f>SUM(H61:H70)</f>
        <v>214.60000000000005</v>
      </c>
      <c r="I71" s="235">
        <f>SUM(I61:I70)</f>
        <v>182.7</v>
      </c>
      <c r="J71" s="235">
        <f>SUM(J61:J70)</f>
        <v>181</v>
      </c>
      <c r="K71" s="235">
        <f>SUM(K61:K70)</f>
        <v>181</v>
      </c>
      <c r="L71" s="1285"/>
      <c r="M71" s="1293"/>
      <c r="N71" s="1293"/>
      <c r="O71" s="1293"/>
      <c r="Q71" s="244"/>
    </row>
    <row r="72" spans="1:20" ht="19.5" customHeight="1" x14ac:dyDescent="0.2">
      <c r="A72" s="504" t="s">
        <v>21</v>
      </c>
      <c r="B72" s="505" t="s">
        <v>27</v>
      </c>
      <c r="C72" s="237" t="s">
        <v>32</v>
      </c>
      <c r="D72" s="1287" t="s">
        <v>237</v>
      </c>
      <c r="E72" s="1287"/>
      <c r="F72" s="1287"/>
      <c r="G72" s="1287"/>
      <c r="H72" s="1287"/>
      <c r="I72" s="1287"/>
      <c r="J72" s="1287"/>
      <c r="K72" s="1287"/>
      <c r="L72" s="1287"/>
      <c r="M72" s="1287"/>
      <c r="N72" s="1287"/>
      <c r="O72" s="1287"/>
    </row>
    <row r="73" spans="1:20" ht="18" customHeight="1" x14ac:dyDescent="0.2">
      <c r="A73" s="1281"/>
      <c r="B73" s="1282"/>
      <c r="C73" s="1288"/>
      <c r="D73" s="506" t="s">
        <v>216</v>
      </c>
      <c r="E73" s="1284">
        <v>288712070</v>
      </c>
      <c r="F73" s="1284" t="s">
        <v>217</v>
      </c>
      <c r="G73" s="226" t="s">
        <v>24</v>
      </c>
      <c r="H73" s="259">
        <v>19.600000000000001</v>
      </c>
      <c r="I73" s="254">
        <v>23</v>
      </c>
      <c r="J73" s="231">
        <v>8</v>
      </c>
      <c r="K73" s="231">
        <v>8</v>
      </c>
      <c r="L73" s="1285" t="s">
        <v>238</v>
      </c>
      <c r="M73" s="646">
        <v>73.099999999999994</v>
      </c>
      <c r="N73" s="646">
        <v>73.099999999999994</v>
      </c>
      <c r="O73" s="646">
        <v>73.099999999999994</v>
      </c>
      <c r="P73" s="650"/>
      <c r="Q73" s="244"/>
    </row>
    <row r="74" spans="1:20" ht="18" customHeight="1" x14ac:dyDescent="0.2">
      <c r="A74" s="1281"/>
      <c r="B74" s="1282"/>
      <c r="C74" s="1288"/>
      <c r="D74" s="506" t="s">
        <v>219</v>
      </c>
      <c r="E74" s="1284"/>
      <c r="F74" s="1284"/>
      <c r="G74" s="226" t="s">
        <v>24</v>
      </c>
      <c r="H74" s="259">
        <v>1.7</v>
      </c>
      <c r="I74" s="254">
        <v>5</v>
      </c>
      <c r="J74" s="231">
        <v>2</v>
      </c>
      <c r="K74" s="231">
        <v>2</v>
      </c>
      <c r="L74" s="1285"/>
      <c r="M74" s="646">
        <v>15.79</v>
      </c>
      <c r="N74" s="646">
        <v>15.8</v>
      </c>
      <c r="O74" s="646">
        <v>15.8</v>
      </c>
      <c r="P74" s="650"/>
      <c r="Q74" s="244"/>
    </row>
    <row r="75" spans="1:20" ht="17.25" customHeight="1" x14ac:dyDescent="0.2">
      <c r="A75" s="1281"/>
      <c r="B75" s="1282"/>
      <c r="C75" s="1288"/>
      <c r="D75" s="506" t="s">
        <v>220</v>
      </c>
      <c r="E75" s="1284"/>
      <c r="F75" s="1284"/>
      <c r="G75" s="226" t="s">
        <v>24</v>
      </c>
      <c r="H75" s="259">
        <v>0.7</v>
      </c>
      <c r="I75" s="254">
        <v>1</v>
      </c>
      <c r="J75" s="231">
        <v>1</v>
      </c>
      <c r="K75" s="231">
        <v>1</v>
      </c>
      <c r="L75" s="1285"/>
      <c r="M75" s="646">
        <v>8.4</v>
      </c>
      <c r="N75" s="646">
        <v>8.4</v>
      </c>
      <c r="O75" s="646">
        <v>8.4</v>
      </c>
      <c r="P75" s="650"/>
      <c r="Q75" s="244"/>
      <c r="R75" s="243"/>
    </row>
    <row r="76" spans="1:20" ht="17.25" customHeight="1" x14ac:dyDescent="0.2">
      <c r="A76" s="1281"/>
      <c r="B76" s="1282"/>
      <c r="C76" s="1288"/>
      <c r="D76" s="506" t="s">
        <v>221</v>
      </c>
      <c r="E76" s="1284"/>
      <c r="F76" s="1284"/>
      <c r="G76" s="226" t="s">
        <v>24</v>
      </c>
      <c r="H76" s="259">
        <v>6.8</v>
      </c>
      <c r="I76" s="254">
        <v>4</v>
      </c>
      <c r="J76" s="231">
        <v>4</v>
      </c>
      <c r="K76" s="231">
        <v>4</v>
      </c>
      <c r="L76" s="1285"/>
      <c r="M76" s="646">
        <v>48.7</v>
      </c>
      <c r="N76" s="646">
        <v>48.7</v>
      </c>
      <c r="O76" s="646">
        <v>48.7</v>
      </c>
      <c r="P76" s="650"/>
      <c r="Q76" s="244"/>
    </row>
    <row r="77" spans="1:20" ht="19.5" customHeight="1" x14ac:dyDescent="0.2">
      <c r="A77" s="1281"/>
      <c r="B77" s="1282"/>
      <c r="C77" s="1288"/>
      <c r="D77" s="506" t="s">
        <v>222</v>
      </c>
      <c r="E77" s="1284"/>
      <c r="F77" s="1284"/>
      <c r="G77" s="226" t="s">
        <v>24</v>
      </c>
      <c r="H77" s="259">
        <v>5.2</v>
      </c>
      <c r="I77" s="254">
        <v>10</v>
      </c>
      <c r="J77" s="231">
        <v>3</v>
      </c>
      <c r="K77" s="231">
        <v>3</v>
      </c>
      <c r="L77" s="1285"/>
      <c r="M77" s="646">
        <v>31.6</v>
      </c>
      <c r="N77" s="646">
        <v>31.6</v>
      </c>
      <c r="O77" s="646">
        <v>31.6</v>
      </c>
      <c r="P77" s="650"/>
      <c r="Q77" s="244"/>
    </row>
    <row r="78" spans="1:20" ht="18.75" customHeight="1" x14ac:dyDescent="0.2">
      <c r="A78" s="1281"/>
      <c r="B78" s="1282"/>
      <c r="C78" s="1288"/>
      <c r="D78" s="1294" t="s">
        <v>223</v>
      </c>
      <c r="E78" s="1284"/>
      <c r="F78" s="1284"/>
      <c r="G78" s="226" t="s">
        <v>24</v>
      </c>
      <c r="H78" s="259">
        <v>1.4</v>
      </c>
      <c r="I78" s="254">
        <v>1.5</v>
      </c>
      <c r="J78" s="231">
        <v>1.5</v>
      </c>
      <c r="K78" s="231">
        <v>1.5</v>
      </c>
      <c r="L78" s="1285"/>
      <c r="M78" s="646">
        <v>14.9</v>
      </c>
      <c r="N78" s="646">
        <v>14.9</v>
      </c>
      <c r="O78" s="646">
        <v>14.9</v>
      </c>
      <c r="P78" s="650"/>
      <c r="Q78" s="244"/>
    </row>
    <row r="79" spans="1:20" ht="19.5" hidden="1" customHeight="1" x14ac:dyDescent="0.2">
      <c r="A79" s="1281"/>
      <c r="B79" s="1282"/>
      <c r="C79" s="1288"/>
      <c r="D79" s="1296"/>
      <c r="E79" s="1284"/>
      <c r="F79" s="1284"/>
      <c r="G79" s="226" t="s">
        <v>23</v>
      </c>
      <c r="H79" s="259">
        <v>0</v>
      </c>
      <c r="I79" s="254">
        <v>0</v>
      </c>
      <c r="J79" s="231">
        <v>0</v>
      </c>
      <c r="K79" s="231">
        <v>0</v>
      </c>
      <c r="L79" s="1285"/>
      <c r="M79" s="651"/>
      <c r="N79" s="651"/>
      <c r="O79" s="651"/>
      <c r="P79" s="650"/>
      <c r="Q79" s="244"/>
    </row>
    <row r="80" spans="1:20" ht="18" customHeight="1" x14ac:dyDescent="0.2">
      <c r="A80" s="1281"/>
      <c r="B80" s="1282"/>
      <c r="C80" s="1288"/>
      <c r="D80" s="506" t="s">
        <v>224</v>
      </c>
      <c r="E80" s="1284"/>
      <c r="F80" s="1284"/>
      <c r="G80" s="226" t="s">
        <v>24</v>
      </c>
      <c r="H80" s="259">
        <v>1.8</v>
      </c>
      <c r="I80" s="254">
        <v>2</v>
      </c>
      <c r="J80" s="231">
        <v>2</v>
      </c>
      <c r="K80" s="231">
        <v>2</v>
      </c>
      <c r="L80" s="1285"/>
      <c r="M80" s="646">
        <v>12.8</v>
      </c>
      <c r="N80" s="646">
        <v>12.8</v>
      </c>
      <c r="O80" s="646">
        <v>12.8</v>
      </c>
      <c r="P80" s="650"/>
      <c r="Q80" s="244"/>
    </row>
    <row r="81" spans="1:21" ht="20.25" customHeight="1" x14ac:dyDescent="0.2">
      <c r="A81" s="1281"/>
      <c r="B81" s="1282"/>
      <c r="C81" s="1288"/>
      <c r="D81" s="506" t="s">
        <v>225</v>
      </c>
      <c r="E81" s="1284"/>
      <c r="F81" s="1284"/>
      <c r="G81" s="226" t="s">
        <v>24</v>
      </c>
      <c r="H81" s="259">
        <v>3.4</v>
      </c>
      <c r="I81" s="254">
        <v>2</v>
      </c>
      <c r="J81" s="231">
        <v>2</v>
      </c>
      <c r="K81" s="231">
        <v>2</v>
      </c>
      <c r="L81" s="1285"/>
      <c r="M81" s="646">
        <v>18.600000000000001</v>
      </c>
      <c r="N81" s="646">
        <v>18.600000000000001</v>
      </c>
      <c r="O81" s="646">
        <v>18.600000000000001</v>
      </c>
      <c r="P81" s="650"/>
      <c r="Q81" s="244"/>
    </row>
    <row r="82" spans="1:21" ht="18" customHeight="1" x14ac:dyDescent="0.2">
      <c r="A82" s="1281"/>
      <c r="B82" s="1282"/>
      <c r="C82" s="1288"/>
      <c r="D82" s="506" t="s">
        <v>226</v>
      </c>
      <c r="E82" s="1284"/>
      <c r="F82" s="1284"/>
      <c r="G82" s="226" t="s">
        <v>24</v>
      </c>
      <c r="H82" s="259">
        <v>6.5</v>
      </c>
      <c r="I82" s="254">
        <v>9</v>
      </c>
      <c r="J82" s="231">
        <v>4</v>
      </c>
      <c r="K82" s="231">
        <v>4</v>
      </c>
      <c r="L82" s="1285"/>
      <c r="M82" s="646">
        <v>28</v>
      </c>
      <c r="N82" s="646">
        <v>28</v>
      </c>
      <c r="O82" s="646">
        <v>28</v>
      </c>
      <c r="P82" s="650"/>
      <c r="Q82" s="244"/>
    </row>
    <row r="83" spans="1:21" ht="18" customHeight="1" x14ac:dyDescent="0.2">
      <c r="A83" s="1281"/>
      <c r="B83" s="1282"/>
      <c r="C83" s="1288"/>
      <c r="D83" s="506" t="s">
        <v>227</v>
      </c>
      <c r="E83" s="1284"/>
      <c r="F83" s="1284"/>
      <c r="G83" s="226" t="s">
        <v>24</v>
      </c>
      <c r="H83" s="259">
        <v>8.4</v>
      </c>
      <c r="I83" s="254">
        <v>4.5</v>
      </c>
      <c r="J83" s="231">
        <v>4.5</v>
      </c>
      <c r="K83" s="231">
        <v>4.5</v>
      </c>
      <c r="L83" s="1285"/>
      <c r="M83" s="646">
        <v>85.2</v>
      </c>
      <c r="N83" s="646">
        <v>85.2</v>
      </c>
      <c r="O83" s="646">
        <v>85.2</v>
      </c>
      <c r="P83" s="650"/>
      <c r="Q83" s="244"/>
    </row>
    <row r="84" spans="1:21" ht="33" customHeight="1" x14ac:dyDescent="0.2">
      <c r="A84" s="1281"/>
      <c r="B84" s="1282"/>
      <c r="C84" s="1288"/>
      <c r="D84" s="510" t="s">
        <v>239</v>
      </c>
      <c r="E84" s="1284"/>
      <c r="F84" s="1284"/>
      <c r="G84" s="226" t="s">
        <v>24</v>
      </c>
      <c r="H84" s="260">
        <v>30</v>
      </c>
      <c r="I84" s="261">
        <v>30</v>
      </c>
      <c r="J84" s="229">
        <v>30</v>
      </c>
      <c r="K84" s="229">
        <v>30</v>
      </c>
      <c r="L84" s="1285"/>
      <c r="M84" s="652">
        <v>225.5</v>
      </c>
      <c r="N84" s="652">
        <v>225.5</v>
      </c>
      <c r="O84" s="652">
        <v>225.5</v>
      </c>
      <c r="P84" s="650"/>
      <c r="Q84" s="244"/>
    </row>
    <row r="85" spans="1:21" ht="26.25" customHeight="1" x14ac:dyDescent="0.2">
      <c r="A85" s="1281"/>
      <c r="B85" s="1282"/>
      <c r="C85" s="1288"/>
      <c r="D85" s="230"/>
      <c r="E85" s="1284"/>
      <c r="F85" s="1284"/>
      <c r="G85" s="234" t="s">
        <v>26</v>
      </c>
      <c r="H85" s="262">
        <f>SUM(H73:H84)</f>
        <v>85.5</v>
      </c>
      <c r="I85" s="263">
        <f t="shared" ref="I85:K85" si="6">SUM(I73:I84)</f>
        <v>92</v>
      </c>
      <c r="J85" s="236">
        <f t="shared" si="6"/>
        <v>62</v>
      </c>
      <c r="K85" s="236">
        <f t="shared" si="6"/>
        <v>62</v>
      </c>
      <c r="L85" s="1285"/>
      <c r="M85" s="1297"/>
      <c r="N85" s="1297"/>
      <c r="O85" s="1297"/>
      <c r="Q85" s="244"/>
    </row>
    <row r="86" spans="1:21" ht="19.5" customHeight="1" x14ac:dyDescent="0.2">
      <c r="A86" s="504" t="s">
        <v>21</v>
      </c>
      <c r="B86" s="505" t="s">
        <v>27</v>
      </c>
      <c r="C86" s="237" t="s">
        <v>38</v>
      </c>
      <c r="D86" s="1287" t="s">
        <v>240</v>
      </c>
      <c r="E86" s="1287"/>
      <c r="F86" s="1287"/>
      <c r="G86" s="1287"/>
      <c r="H86" s="1287"/>
      <c r="I86" s="1287"/>
      <c r="J86" s="1287"/>
      <c r="K86" s="1287"/>
      <c r="L86" s="1287"/>
      <c r="M86" s="1287"/>
      <c r="N86" s="1287"/>
      <c r="O86" s="1287"/>
    </row>
    <row r="87" spans="1:21" ht="18" customHeight="1" x14ac:dyDescent="0.2">
      <c r="A87" s="1281"/>
      <c r="B87" s="1282"/>
      <c r="C87" s="1288"/>
      <c r="D87" s="1294" t="s">
        <v>216</v>
      </c>
      <c r="E87" s="1284">
        <v>288712070</v>
      </c>
      <c r="F87" s="1284" t="s">
        <v>217</v>
      </c>
      <c r="G87" s="226" t="s">
        <v>23</v>
      </c>
      <c r="H87" s="264">
        <v>20.399999999999999</v>
      </c>
      <c r="I87" s="254">
        <v>32.200000000000003</v>
      </c>
      <c r="J87" s="264">
        <v>21.7</v>
      </c>
      <c r="K87" s="264">
        <v>21.7</v>
      </c>
      <c r="L87" s="1298" t="s">
        <v>241</v>
      </c>
      <c r="M87" s="1295">
        <v>178</v>
      </c>
      <c r="N87" s="1295">
        <v>178</v>
      </c>
      <c r="O87" s="1295">
        <v>178</v>
      </c>
      <c r="P87" s="650"/>
      <c r="Q87" s="265"/>
      <c r="R87" s="265"/>
      <c r="S87" s="265"/>
      <c r="T87" s="265"/>
      <c r="U87" s="265"/>
    </row>
    <row r="88" spans="1:21" ht="18" customHeight="1" x14ac:dyDescent="0.2">
      <c r="A88" s="1281"/>
      <c r="B88" s="1282"/>
      <c r="C88" s="1288"/>
      <c r="D88" s="1294"/>
      <c r="E88" s="1284"/>
      <c r="F88" s="1284"/>
      <c r="G88" s="226" t="s">
        <v>24</v>
      </c>
      <c r="H88" s="266"/>
      <c r="I88" s="267"/>
      <c r="J88" s="266"/>
      <c r="K88" s="266"/>
      <c r="L88" s="1298"/>
      <c r="M88" s="1295"/>
      <c r="N88" s="1295"/>
      <c r="O88" s="1295"/>
      <c r="P88" s="650"/>
      <c r="Q88" s="265"/>
      <c r="R88" s="265"/>
      <c r="S88" s="265"/>
      <c r="T88" s="265"/>
      <c r="U88" s="265"/>
    </row>
    <row r="89" spans="1:21" ht="18" customHeight="1" x14ac:dyDescent="0.2">
      <c r="A89" s="1281"/>
      <c r="B89" s="1282"/>
      <c r="C89" s="1288"/>
      <c r="D89" s="506" t="s">
        <v>220</v>
      </c>
      <c r="E89" s="1284"/>
      <c r="F89" s="1284"/>
      <c r="G89" s="226" t="s">
        <v>23</v>
      </c>
      <c r="H89" s="266"/>
      <c r="I89" s="267"/>
      <c r="J89" s="266"/>
      <c r="K89" s="266"/>
      <c r="L89" s="1298"/>
      <c r="M89" s="268"/>
      <c r="N89" s="507"/>
      <c r="O89" s="507"/>
      <c r="P89" s="650"/>
      <c r="Q89" s="265"/>
      <c r="R89" s="265"/>
      <c r="S89" s="265"/>
      <c r="T89" s="265"/>
      <c r="U89" s="265"/>
    </row>
    <row r="90" spans="1:21" ht="18" customHeight="1" x14ac:dyDescent="0.2">
      <c r="A90" s="1281"/>
      <c r="B90" s="1282"/>
      <c r="C90" s="1288"/>
      <c r="D90" s="1294" t="s">
        <v>219</v>
      </c>
      <c r="E90" s="1284"/>
      <c r="F90" s="1284"/>
      <c r="G90" s="226" t="s">
        <v>23</v>
      </c>
      <c r="H90" s="264">
        <v>0.5</v>
      </c>
      <c r="I90" s="254">
        <v>0.3</v>
      </c>
      <c r="J90" s="264">
        <v>0.3</v>
      </c>
      <c r="K90" s="264">
        <v>0.3</v>
      </c>
      <c r="L90" s="1298"/>
      <c r="M90" s="1295">
        <v>15</v>
      </c>
      <c r="N90" s="1295">
        <v>15</v>
      </c>
      <c r="O90" s="1295">
        <v>15</v>
      </c>
      <c r="P90" s="650"/>
      <c r="Q90" s="265"/>
      <c r="R90" s="265"/>
      <c r="S90" s="265"/>
      <c r="T90" s="265"/>
      <c r="U90" s="265"/>
    </row>
    <row r="91" spans="1:21" ht="18" customHeight="1" x14ac:dyDescent="0.2">
      <c r="A91" s="1281"/>
      <c r="B91" s="1282"/>
      <c r="C91" s="1288"/>
      <c r="D91" s="1294"/>
      <c r="E91" s="1284"/>
      <c r="F91" s="1284"/>
      <c r="G91" s="226" t="s">
        <v>48</v>
      </c>
      <c r="H91" s="264"/>
      <c r="I91" s="254">
        <v>5</v>
      </c>
      <c r="J91" s="264"/>
      <c r="K91" s="264"/>
      <c r="L91" s="1298"/>
      <c r="M91" s="1295"/>
      <c r="N91" s="1295"/>
      <c r="O91" s="1295"/>
      <c r="P91" s="650"/>
      <c r="Q91" s="265"/>
      <c r="R91" s="265"/>
      <c r="S91" s="265"/>
      <c r="T91" s="265"/>
      <c r="U91" s="265"/>
    </row>
    <row r="92" spans="1:21" ht="18" customHeight="1" x14ac:dyDescent="0.2">
      <c r="A92" s="1281"/>
      <c r="B92" s="1282"/>
      <c r="C92" s="1288"/>
      <c r="D92" s="1294"/>
      <c r="E92" s="1284"/>
      <c r="F92" s="1284"/>
      <c r="G92" s="226" t="s">
        <v>24</v>
      </c>
      <c r="H92" s="266">
        <v>0.7</v>
      </c>
      <c r="I92" s="267"/>
      <c r="J92" s="266"/>
      <c r="K92" s="266"/>
      <c r="L92" s="1298"/>
      <c r="M92" s="1295"/>
      <c r="N92" s="1295"/>
      <c r="O92" s="1295"/>
      <c r="P92" s="650"/>
      <c r="Q92" s="265"/>
      <c r="R92" s="265"/>
      <c r="S92" s="265"/>
      <c r="T92" s="265"/>
      <c r="U92" s="265"/>
    </row>
    <row r="93" spans="1:21" ht="17.25" customHeight="1" x14ac:dyDescent="0.2">
      <c r="A93" s="1281"/>
      <c r="B93" s="1282"/>
      <c r="C93" s="1288"/>
      <c r="D93" s="1294" t="s">
        <v>221</v>
      </c>
      <c r="E93" s="1284"/>
      <c r="F93" s="1284"/>
      <c r="G93" s="226" t="s">
        <v>23</v>
      </c>
      <c r="H93" s="264"/>
      <c r="I93" s="254">
        <v>0.4</v>
      </c>
      <c r="J93" s="264"/>
      <c r="K93" s="264"/>
      <c r="L93" s="1298"/>
      <c r="M93" s="1295">
        <v>3</v>
      </c>
      <c r="N93" s="1295">
        <v>3</v>
      </c>
      <c r="O93" s="1295">
        <v>3</v>
      </c>
      <c r="P93" s="650"/>
    </row>
    <row r="94" spans="1:21" ht="17.25" customHeight="1" x14ac:dyDescent="0.2">
      <c r="A94" s="1281"/>
      <c r="B94" s="1282"/>
      <c r="C94" s="1288"/>
      <c r="D94" s="1294"/>
      <c r="E94" s="1284"/>
      <c r="F94" s="1284"/>
      <c r="G94" s="226" t="s">
        <v>48</v>
      </c>
      <c r="H94" s="264"/>
      <c r="I94" s="254">
        <v>5</v>
      </c>
      <c r="J94" s="264"/>
      <c r="K94" s="264"/>
      <c r="L94" s="1298"/>
      <c r="M94" s="1295"/>
      <c r="N94" s="1295"/>
      <c r="O94" s="1295"/>
      <c r="P94" s="650"/>
    </row>
    <row r="95" spans="1:21" ht="17.25" customHeight="1" x14ac:dyDescent="0.2">
      <c r="A95" s="1281"/>
      <c r="B95" s="1282"/>
      <c r="C95" s="1288"/>
      <c r="D95" s="1294"/>
      <c r="E95" s="1284"/>
      <c r="F95" s="1284"/>
      <c r="G95" s="226" t="s">
        <v>24</v>
      </c>
      <c r="H95" s="266"/>
      <c r="I95" s="267"/>
      <c r="J95" s="266"/>
      <c r="K95" s="266"/>
      <c r="L95" s="1298"/>
      <c r="M95" s="1295"/>
      <c r="N95" s="1295"/>
      <c r="O95" s="1295"/>
      <c r="P95" s="650"/>
    </row>
    <row r="96" spans="1:21" ht="19.5" customHeight="1" x14ac:dyDescent="0.2">
      <c r="A96" s="1281"/>
      <c r="B96" s="1282"/>
      <c r="C96" s="1288"/>
      <c r="D96" s="1294" t="s">
        <v>222</v>
      </c>
      <c r="E96" s="1284"/>
      <c r="F96" s="1284"/>
      <c r="G96" s="226" t="s">
        <v>23</v>
      </c>
      <c r="H96" s="264">
        <v>0.2</v>
      </c>
      <c r="I96" s="254">
        <v>0.2</v>
      </c>
      <c r="J96" s="264">
        <v>0.2</v>
      </c>
      <c r="K96" s="264">
        <v>0.2</v>
      </c>
      <c r="L96" s="1298"/>
      <c r="M96" s="1295">
        <v>8</v>
      </c>
      <c r="N96" s="1295">
        <v>8</v>
      </c>
      <c r="O96" s="1295">
        <v>8</v>
      </c>
      <c r="P96" s="650"/>
    </row>
    <row r="97" spans="1:18" ht="19.5" customHeight="1" x14ac:dyDescent="0.2">
      <c r="A97" s="1281"/>
      <c r="B97" s="1282"/>
      <c r="C97" s="1288"/>
      <c r="D97" s="1294"/>
      <c r="E97" s="1284"/>
      <c r="F97" s="1284"/>
      <c r="G97" s="226" t="s">
        <v>48</v>
      </c>
      <c r="H97" s="264"/>
      <c r="I97" s="254">
        <v>5</v>
      </c>
      <c r="J97" s="264"/>
      <c r="K97" s="264"/>
      <c r="L97" s="1298"/>
      <c r="M97" s="1295"/>
      <c r="N97" s="1295"/>
      <c r="O97" s="1295"/>
      <c r="P97" s="650"/>
    </row>
    <row r="98" spans="1:18" ht="19.5" customHeight="1" x14ac:dyDescent="0.2">
      <c r="A98" s="1281"/>
      <c r="B98" s="1282"/>
      <c r="C98" s="1288"/>
      <c r="D98" s="1294"/>
      <c r="E98" s="1284"/>
      <c r="F98" s="1284"/>
      <c r="G98" s="226" t="s">
        <v>24</v>
      </c>
      <c r="H98" s="264"/>
      <c r="I98" s="267"/>
      <c r="J98" s="266"/>
      <c r="K98" s="266"/>
      <c r="L98" s="1298"/>
      <c r="M98" s="1295"/>
      <c r="N98" s="1295"/>
      <c r="O98" s="1295"/>
      <c r="P98" s="650"/>
    </row>
    <row r="99" spans="1:18" ht="19.5" customHeight="1" x14ac:dyDescent="0.2">
      <c r="A99" s="1281"/>
      <c r="B99" s="1282"/>
      <c r="C99" s="1288"/>
      <c r="D99" s="1294" t="s">
        <v>223</v>
      </c>
      <c r="E99" s="1284"/>
      <c r="F99" s="1284"/>
      <c r="G99" s="226" t="s">
        <v>23</v>
      </c>
      <c r="H99" s="264">
        <v>0.1</v>
      </c>
      <c r="I99" s="254">
        <v>0.7</v>
      </c>
      <c r="J99" s="264">
        <v>0.4</v>
      </c>
      <c r="K99" s="264">
        <v>0.4</v>
      </c>
      <c r="L99" s="1298"/>
      <c r="M99" s="1295">
        <v>16</v>
      </c>
      <c r="N99" s="1295">
        <v>16</v>
      </c>
      <c r="O99" s="1295">
        <v>16</v>
      </c>
      <c r="P99" s="650"/>
    </row>
    <row r="100" spans="1:18" ht="19.5" customHeight="1" x14ac:dyDescent="0.2">
      <c r="A100" s="1281"/>
      <c r="B100" s="1282"/>
      <c r="C100" s="1288"/>
      <c r="D100" s="1294"/>
      <c r="E100" s="1284"/>
      <c r="F100" s="1284"/>
      <c r="G100" s="226" t="s">
        <v>24</v>
      </c>
      <c r="H100" s="266"/>
      <c r="I100" s="267"/>
      <c r="J100" s="266"/>
      <c r="K100" s="266"/>
      <c r="L100" s="1298"/>
      <c r="M100" s="1295"/>
      <c r="N100" s="1295"/>
      <c r="O100" s="1295"/>
      <c r="P100" s="650"/>
    </row>
    <row r="101" spans="1:18" ht="18" customHeight="1" x14ac:dyDescent="0.2">
      <c r="A101" s="1281"/>
      <c r="B101" s="1282"/>
      <c r="C101" s="1288"/>
      <c r="D101" s="1294" t="s">
        <v>224</v>
      </c>
      <c r="E101" s="1284"/>
      <c r="F101" s="1284"/>
      <c r="G101" s="226" t="s">
        <v>23</v>
      </c>
      <c r="H101" s="264"/>
      <c r="I101" s="254"/>
      <c r="J101" s="264"/>
      <c r="K101" s="264"/>
      <c r="L101" s="1298"/>
      <c r="M101" s="1295">
        <v>1</v>
      </c>
      <c r="N101" s="1295">
        <v>1</v>
      </c>
      <c r="O101" s="1295">
        <v>1</v>
      </c>
      <c r="P101" s="650"/>
    </row>
    <row r="102" spans="1:18" ht="18" customHeight="1" x14ac:dyDescent="0.2">
      <c r="A102" s="1281"/>
      <c r="B102" s="1282"/>
      <c r="C102" s="1288"/>
      <c r="D102" s="1294"/>
      <c r="E102" s="1284"/>
      <c r="F102" s="1284"/>
      <c r="G102" s="226" t="s">
        <v>24</v>
      </c>
      <c r="H102" s="266">
        <v>0.4</v>
      </c>
      <c r="I102" s="267"/>
      <c r="J102" s="266"/>
      <c r="K102" s="266"/>
      <c r="L102" s="1298"/>
      <c r="M102" s="1295"/>
      <c r="N102" s="1295"/>
      <c r="O102" s="1295"/>
      <c r="P102" s="650"/>
    </row>
    <row r="103" spans="1:18" ht="20.25" customHeight="1" x14ac:dyDescent="0.2">
      <c r="A103" s="1281"/>
      <c r="B103" s="1282"/>
      <c r="C103" s="1288"/>
      <c r="D103" s="1294" t="s">
        <v>225</v>
      </c>
      <c r="E103" s="1284"/>
      <c r="F103" s="1284"/>
      <c r="G103" s="226" t="s">
        <v>23</v>
      </c>
      <c r="H103" s="264">
        <v>0.5</v>
      </c>
      <c r="I103" s="254">
        <v>0.6</v>
      </c>
      <c r="J103" s="264">
        <v>0.5</v>
      </c>
      <c r="K103" s="264">
        <v>0.5</v>
      </c>
      <c r="L103" s="1298"/>
      <c r="M103" s="1295">
        <v>16</v>
      </c>
      <c r="N103" s="1295">
        <v>16</v>
      </c>
      <c r="O103" s="1295">
        <v>16</v>
      </c>
      <c r="P103" s="650"/>
    </row>
    <row r="104" spans="1:18" ht="20.25" customHeight="1" x14ac:dyDescent="0.2">
      <c r="A104" s="1281"/>
      <c r="B104" s="1282"/>
      <c r="C104" s="1288"/>
      <c r="D104" s="1294"/>
      <c r="E104" s="1284"/>
      <c r="F104" s="1284"/>
      <c r="G104" s="226" t="s">
        <v>24</v>
      </c>
      <c r="H104" s="266">
        <v>0.6</v>
      </c>
      <c r="I104" s="269"/>
      <c r="J104" s="266"/>
      <c r="K104" s="266"/>
      <c r="L104" s="1298"/>
      <c r="M104" s="1295"/>
      <c r="N104" s="1295"/>
      <c r="O104" s="1295"/>
      <c r="P104" s="650"/>
    </row>
    <row r="105" spans="1:18" ht="18" customHeight="1" x14ac:dyDescent="0.2">
      <c r="A105" s="1281"/>
      <c r="B105" s="1282"/>
      <c r="C105" s="1288"/>
      <c r="D105" s="1294" t="s">
        <v>226</v>
      </c>
      <c r="E105" s="1284"/>
      <c r="F105" s="1284"/>
      <c r="G105" s="226" t="s">
        <v>23</v>
      </c>
      <c r="H105" s="264">
        <v>0.2</v>
      </c>
      <c r="I105" s="254">
        <v>2</v>
      </c>
      <c r="J105" s="264">
        <v>0.9</v>
      </c>
      <c r="K105" s="264">
        <v>0.9</v>
      </c>
      <c r="L105" s="1298"/>
      <c r="M105" s="1295">
        <v>36</v>
      </c>
      <c r="N105" s="1295">
        <v>36</v>
      </c>
      <c r="O105" s="1295">
        <v>36</v>
      </c>
      <c r="P105" s="650"/>
    </row>
    <row r="106" spans="1:18" ht="18" customHeight="1" x14ac:dyDescent="0.2">
      <c r="A106" s="1281"/>
      <c r="B106" s="1282"/>
      <c r="C106" s="1288"/>
      <c r="D106" s="1294"/>
      <c r="E106" s="1284"/>
      <c r="F106" s="1284"/>
      <c r="G106" s="226" t="s">
        <v>24</v>
      </c>
      <c r="H106" s="266">
        <v>1.1000000000000001</v>
      </c>
      <c r="I106" s="267"/>
      <c r="J106" s="266"/>
      <c r="K106" s="266"/>
      <c r="L106" s="1298"/>
      <c r="M106" s="1295"/>
      <c r="N106" s="1295"/>
      <c r="O106" s="1295"/>
      <c r="P106" s="650"/>
    </row>
    <row r="107" spans="1:18" ht="18" customHeight="1" x14ac:dyDescent="0.2">
      <c r="A107" s="1281"/>
      <c r="B107" s="1282"/>
      <c r="C107" s="1288"/>
      <c r="D107" s="1294" t="s">
        <v>227</v>
      </c>
      <c r="E107" s="1284"/>
      <c r="F107" s="1284"/>
      <c r="G107" s="226" t="s">
        <v>23</v>
      </c>
      <c r="H107" s="264">
        <v>1.2</v>
      </c>
      <c r="I107" s="254">
        <v>1.8</v>
      </c>
      <c r="J107" s="264">
        <v>1.6</v>
      </c>
      <c r="K107" s="264">
        <v>1.6</v>
      </c>
      <c r="L107" s="1298"/>
      <c r="M107" s="1295">
        <v>47</v>
      </c>
      <c r="N107" s="1295">
        <v>47</v>
      </c>
      <c r="O107" s="1295">
        <v>47</v>
      </c>
      <c r="P107" s="650"/>
    </row>
    <row r="108" spans="1:18" ht="18" customHeight="1" x14ac:dyDescent="0.2">
      <c r="A108" s="1281"/>
      <c r="B108" s="1282"/>
      <c r="C108" s="1288"/>
      <c r="D108" s="1294"/>
      <c r="E108" s="1284"/>
      <c r="F108" s="1284"/>
      <c r="G108" s="226" t="s">
        <v>24</v>
      </c>
      <c r="H108" s="264">
        <v>0.3</v>
      </c>
      <c r="I108" s="267"/>
      <c r="J108" s="266"/>
      <c r="K108" s="266"/>
      <c r="L108" s="1298"/>
      <c r="M108" s="1295"/>
      <c r="N108" s="1295"/>
      <c r="O108" s="1295"/>
      <c r="P108" s="650"/>
    </row>
    <row r="109" spans="1:18" ht="15.75" x14ac:dyDescent="0.2">
      <c r="A109" s="1281"/>
      <c r="B109" s="1282"/>
      <c r="C109" s="1288"/>
      <c r="D109" s="510" t="s">
        <v>239</v>
      </c>
      <c r="E109" s="1284"/>
      <c r="F109" s="1284"/>
      <c r="G109" s="511" t="s">
        <v>24</v>
      </c>
      <c r="H109" s="264">
        <v>27.7</v>
      </c>
      <c r="I109" s="254">
        <v>35</v>
      </c>
      <c r="J109" s="264">
        <v>35</v>
      </c>
      <c r="K109" s="264">
        <v>35</v>
      </c>
      <c r="L109" s="270"/>
      <c r="M109" s="232"/>
      <c r="N109" s="232"/>
      <c r="O109" s="232"/>
      <c r="P109" s="508"/>
      <c r="Q109" s="221"/>
      <c r="R109" s="217"/>
    </row>
    <row r="110" spans="1:18" ht="27.75" customHeight="1" x14ac:dyDescent="0.2">
      <c r="A110" s="1281"/>
      <c r="B110" s="1282"/>
      <c r="C110" s="1288"/>
      <c r="D110" s="230"/>
      <c r="E110" s="1284"/>
      <c r="F110" s="1284"/>
      <c r="G110" s="234" t="s">
        <v>26</v>
      </c>
      <c r="H110" s="235">
        <f>SUM(H87:H109)</f>
        <v>53.9</v>
      </c>
      <c r="I110" s="271">
        <f>SUM(I87:I109)</f>
        <v>88.2</v>
      </c>
      <c r="J110" s="235">
        <f>SUM(J87:J109)</f>
        <v>60.599999999999994</v>
      </c>
      <c r="K110" s="235">
        <f>SUM(K87:K109)</f>
        <v>60.599999999999994</v>
      </c>
      <c r="L110" s="1300"/>
      <c r="M110" s="1300"/>
      <c r="N110" s="1300"/>
      <c r="O110" s="1300"/>
    </row>
    <row r="111" spans="1:18" ht="19.5" customHeight="1" x14ac:dyDescent="0.2">
      <c r="A111" s="504" t="s">
        <v>21</v>
      </c>
      <c r="B111" s="505" t="s">
        <v>27</v>
      </c>
      <c r="C111" s="509" t="s">
        <v>62</v>
      </c>
      <c r="D111" s="1287" t="s">
        <v>242</v>
      </c>
      <c r="E111" s="1287"/>
      <c r="F111" s="1287"/>
      <c r="G111" s="1287"/>
      <c r="H111" s="1287"/>
      <c r="I111" s="1287"/>
      <c r="J111" s="1287"/>
      <c r="K111" s="1287"/>
      <c r="L111" s="1287"/>
      <c r="M111" s="1287"/>
      <c r="N111" s="1287"/>
      <c r="O111" s="1287"/>
      <c r="Q111" s="220"/>
      <c r="R111" s="217"/>
    </row>
    <row r="112" spans="1:18" ht="19.5" customHeight="1" x14ac:dyDescent="0.2">
      <c r="A112" s="1281"/>
      <c r="B112" s="1282"/>
      <c r="C112" s="1283"/>
      <c r="D112" s="510" t="s">
        <v>216</v>
      </c>
      <c r="E112" s="1284">
        <v>288712070</v>
      </c>
      <c r="F112" s="1284" t="s">
        <v>217</v>
      </c>
      <c r="G112" s="226" t="s">
        <v>24</v>
      </c>
      <c r="H112" s="253">
        <v>6</v>
      </c>
      <c r="I112" s="256">
        <v>6</v>
      </c>
      <c r="J112" s="231">
        <v>6</v>
      </c>
      <c r="K112" s="231">
        <v>6</v>
      </c>
      <c r="L112" s="1285" t="s">
        <v>243</v>
      </c>
      <c r="M112" s="230">
        <v>1</v>
      </c>
      <c r="N112" s="230">
        <v>1</v>
      </c>
      <c r="O112" s="230">
        <v>1</v>
      </c>
      <c r="Q112" s="233"/>
    </row>
    <row r="113" spans="1:18" ht="19.5" customHeight="1" x14ac:dyDescent="0.2">
      <c r="A113" s="1281"/>
      <c r="B113" s="1282"/>
      <c r="C113" s="1283"/>
      <c r="D113" s="510" t="s">
        <v>219</v>
      </c>
      <c r="E113" s="1284"/>
      <c r="F113" s="1284"/>
      <c r="G113" s="226" t="s">
        <v>24</v>
      </c>
      <c r="H113" s="253">
        <v>2.5</v>
      </c>
      <c r="I113" s="256">
        <v>2.5</v>
      </c>
      <c r="J113" s="231">
        <v>2.5</v>
      </c>
      <c r="K113" s="231">
        <v>2.5</v>
      </c>
      <c r="L113" s="1285"/>
      <c r="M113" s="230">
        <v>1</v>
      </c>
      <c r="N113" s="230">
        <v>1</v>
      </c>
      <c r="O113" s="230">
        <v>1</v>
      </c>
      <c r="Q113" s="233"/>
    </row>
    <row r="114" spans="1:18" ht="19.5" customHeight="1" x14ac:dyDescent="0.2">
      <c r="A114" s="1281"/>
      <c r="B114" s="1282"/>
      <c r="C114" s="1283"/>
      <c r="D114" s="510" t="s">
        <v>220</v>
      </c>
      <c r="E114" s="1284"/>
      <c r="F114" s="1284"/>
      <c r="G114" s="226" t="s">
        <v>24</v>
      </c>
      <c r="H114" s="253">
        <v>2.5</v>
      </c>
      <c r="I114" s="256">
        <v>2.5</v>
      </c>
      <c r="J114" s="231">
        <v>2.5</v>
      </c>
      <c r="K114" s="231">
        <v>2.5</v>
      </c>
      <c r="L114" s="1285"/>
      <c r="M114" s="230">
        <v>1</v>
      </c>
      <c r="N114" s="230">
        <v>1</v>
      </c>
      <c r="O114" s="230">
        <v>1</v>
      </c>
      <c r="Q114" s="233"/>
    </row>
    <row r="115" spans="1:18" ht="19.5" customHeight="1" x14ac:dyDescent="0.2">
      <c r="A115" s="1281"/>
      <c r="B115" s="1282"/>
      <c r="C115" s="1283"/>
      <c r="D115" s="510" t="s">
        <v>221</v>
      </c>
      <c r="E115" s="1284"/>
      <c r="F115" s="1284"/>
      <c r="G115" s="226" t="s">
        <v>24</v>
      </c>
      <c r="H115" s="253">
        <v>0</v>
      </c>
      <c r="I115" s="256">
        <v>2.5</v>
      </c>
      <c r="J115" s="231">
        <v>2.5</v>
      </c>
      <c r="K115" s="231">
        <v>2.5</v>
      </c>
      <c r="L115" s="1285"/>
      <c r="M115" s="230">
        <v>1</v>
      </c>
      <c r="N115" s="230">
        <v>1</v>
      </c>
      <c r="O115" s="230">
        <v>1</v>
      </c>
      <c r="Q115" s="233"/>
    </row>
    <row r="116" spans="1:18" ht="19.5" customHeight="1" x14ac:dyDescent="0.2">
      <c r="A116" s="1281"/>
      <c r="B116" s="1282"/>
      <c r="C116" s="1283"/>
      <c r="D116" s="510" t="s">
        <v>222</v>
      </c>
      <c r="E116" s="1284"/>
      <c r="F116" s="1284"/>
      <c r="G116" s="226" t="s">
        <v>24</v>
      </c>
      <c r="H116" s="253">
        <v>2.5</v>
      </c>
      <c r="I116" s="256">
        <v>2.5</v>
      </c>
      <c r="J116" s="231">
        <v>2.5</v>
      </c>
      <c r="K116" s="231">
        <v>2.5</v>
      </c>
      <c r="L116" s="1285"/>
      <c r="M116" s="230">
        <v>1</v>
      </c>
      <c r="N116" s="230">
        <v>1</v>
      </c>
      <c r="O116" s="230">
        <v>1</v>
      </c>
      <c r="Q116" s="233"/>
    </row>
    <row r="117" spans="1:18" ht="19.5" customHeight="1" x14ac:dyDescent="0.2">
      <c r="A117" s="1281"/>
      <c r="B117" s="1282"/>
      <c r="C117" s="1283"/>
      <c r="D117" s="510" t="s">
        <v>223</v>
      </c>
      <c r="E117" s="1284"/>
      <c r="F117" s="1284"/>
      <c r="G117" s="226" t="s">
        <v>24</v>
      </c>
      <c r="H117" s="253">
        <v>2.5</v>
      </c>
      <c r="I117" s="256">
        <v>2.5</v>
      </c>
      <c r="J117" s="231">
        <v>2.5</v>
      </c>
      <c r="K117" s="231">
        <v>2.5</v>
      </c>
      <c r="L117" s="1285"/>
      <c r="M117" s="230">
        <v>1</v>
      </c>
      <c r="N117" s="230">
        <v>1</v>
      </c>
      <c r="O117" s="230">
        <v>1</v>
      </c>
      <c r="Q117" s="233"/>
    </row>
    <row r="118" spans="1:18" ht="19.5" customHeight="1" x14ac:dyDescent="0.2">
      <c r="A118" s="1281"/>
      <c r="B118" s="1282"/>
      <c r="C118" s="1283"/>
      <c r="D118" s="510" t="s">
        <v>224</v>
      </c>
      <c r="E118" s="1284"/>
      <c r="F118" s="1284"/>
      <c r="G118" s="226" t="s">
        <v>24</v>
      </c>
      <c r="H118" s="253">
        <v>2.5</v>
      </c>
      <c r="I118" s="256">
        <v>2.5</v>
      </c>
      <c r="J118" s="231">
        <v>2.5</v>
      </c>
      <c r="K118" s="231">
        <v>2.5</v>
      </c>
      <c r="L118" s="1285"/>
      <c r="M118" s="230">
        <v>1</v>
      </c>
      <c r="N118" s="230">
        <v>1</v>
      </c>
      <c r="O118" s="230">
        <v>1</v>
      </c>
      <c r="Q118" s="233"/>
    </row>
    <row r="119" spans="1:18" ht="19.5" customHeight="1" x14ac:dyDescent="0.2">
      <c r="A119" s="1281"/>
      <c r="B119" s="1282"/>
      <c r="C119" s="1283"/>
      <c r="D119" s="510" t="s">
        <v>225</v>
      </c>
      <c r="E119" s="1284"/>
      <c r="F119" s="1284"/>
      <c r="G119" s="226" t="s">
        <v>24</v>
      </c>
      <c r="H119" s="272">
        <v>2.5</v>
      </c>
      <c r="I119" s="256">
        <v>2.5</v>
      </c>
      <c r="J119" s="231">
        <v>2.5</v>
      </c>
      <c r="K119" s="231">
        <v>2.5</v>
      </c>
      <c r="L119" s="1285"/>
      <c r="M119" s="230">
        <v>1</v>
      </c>
      <c r="N119" s="230">
        <v>1</v>
      </c>
      <c r="O119" s="230">
        <v>1</v>
      </c>
      <c r="Q119" s="233"/>
    </row>
    <row r="120" spans="1:18" ht="19.5" customHeight="1" x14ac:dyDescent="0.2">
      <c r="A120" s="1281"/>
      <c r="B120" s="1282"/>
      <c r="C120" s="1283"/>
      <c r="D120" s="510" t="s">
        <v>226</v>
      </c>
      <c r="E120" s="1284"/>
      <c r="F120" s="1284"/>
      <c r="G120" s="226" t="s">
        <v>24</v>
      </c>
      <c r="H120" s="253">
        <v>2.5</v>
      </c>
      <c r="I120" s="256">
        <v>2.5</v>
      </c>
      <c r="J120" s="231">
        <v>2.5</v>
      </c>
      <c r="K120" s="231">
        <v>2.5</v>
      </c>
      <c r="L120" s="1285"/>
      <c r="M120" s="230">
        <v>1</v>
      </c>
      <c r="N120" s="230">
        <v>1</v>
      </c>
      <c r="O120" s="230">
        <v>1</v>
      </c>
      <c r="Q120" s="233"/>
    </row>
    <row r="121" spans="1:18" ht="19.5" customHeight="1" x14ac:dyDescent="0.2">
      <c r="A121" s="1281"/>
      <c r="B121" s="1282"/>
      <c r="C121" s="1283"/>
      <c r="D121" s="510" t="s">
        <v>227</v>
      </c>
      <c r="E121" s="1284"/>
      <c r="F121" s="1284"/>
      <c r="G121" s="226" t="s">
        <v>24</v>
      </c>
      <c r="H121" s="253">
        <v>4</v>
      </c>
      <c r="I121" s="256">
        <v>4</v>
      </c>
      <c r="J121" s="231">
        <v>4</v>
      </c>
      <c r="K121" s="231">
        <v>4</v>
      </c>
      <c r="L121" s="1285"/>
      <c r="M121" s="230">
        <v>1</v>
      </c>
      <c r="N121" s="230">
        <v>1</v>
      </c>
      <c r="O121" s="230">
        <v>1</v>
      </c>
      <c r="Q121" s="233"/>
    </row>
    <row r="122" spans="1:18" ht="19.5" customHeight="1" x14ac:dyDescent="0.2">
      <c r="A122" s="1281"/>
      <c r="B122" s="1282"/>
      <c r="C122" s="1283"/>
      <c r="D122" s="232"/>
      <c r="E122" s="1284"/>
      <c r="F122" s="1284"/>
      <c r="G122" s="234" t="s">
        <v>26</v>
      </c>
      <c r="H122" s="258">
        <f>SUM(H112:H121)</f>
        <v>27.5</v>
      </c>
      <c r="I122" s="235">
        <f>SUM(I112:I121)</f>
        <v>30</v>
      </c>
      <c r="J122" s="235">
        <f>SUM(J112:J121)</f>
        <v>30</v>
      </c>
      <c r="K122" s="235">
        <f>SUM(K112:K121)</f>
        <v>30</v>
      </c>
      <c r="L122" s="1299"/>
      <c r="M122" s="1299"/>
      <c r="N122" s="1299"/>
      <c r="O122" s="1299"/>
      <c r="Q122" s="233"/>
    </row>
    <row r="123" spans="1:18" ht="26.25" customHeight="1" x14ac:dyDescent="0.2">
      <c r="A123" s="1303" t="s">
        <v>21</v>
      </c>
      <c r="B123" s="1304" t="s">
        <v>27</v>
      </c>
      <c r="C123" s="1305" t="s">
        <v>244</v>
      </c>
      <c r="D123" s="1218" t="s">
        <v>245</v>
      </c>
      <c r="E123" s="1306" t="s">
        <v>176</v>
      </c>
      <c r="F123" s="1307" t="s">
        <v>43</v>
      </c>
      <c r="G123" s="503" t="s">
        <v>47</v>
      </c>
      <c r="H123" s="102">
        <v>14.7</v>
      </c>
      <c r="I123" s="194">
        <v>15</v>
      </c>
      <c r="J123" s="102">
        <v>15</v>
      </c>
      <c r="K123" s="102">
        <v>15</v>
      </c>
      <c r="L123" s="890" t="s">
        <v>246</v>
      </c>
      <c r="M123" s="1193">
        <v>11</v>
      </c>
      <c r="N123" s="1193">
        <v>11</v>
      </c>
      <c r="O123" s="1193">
        <v>11</v>
      </c>
    </row>
    <row r="124" spans="1:18" ht="21" customHeight="1" x14ac:dyDescent="0.2">
      <c r="A124" s="1303"/>
      <c r="B124" s="1304"/>
      <c r="C124" s="1305"/>
      <c r="D124" s="1218"/>
      <c r="E124" s="1306"/>
      <c r="F124" s="1307"/>
      <c r="G124" s="503" t="s">
        <v>24</v>
      </c>
      <c r="H124" s="273"/>
      <c r="I124" s="194"/>
      <c r="J124" s="102"/>
      <c r="K124" s="102"/>
      <c r="L124" s="890"/>
      <c r="M124" s="1193"/>
      <c r="N124" s="1193"/>
      <c r="O124" s="1193"/>
    </row>
    <row r="125" spans="1:18" ht="25.5" customHeight="1" x14ac:dyDescent="0.2">
      <c r="A125" s="1303"/>
      <c r="B125" s="1304"/>
      <c r="C125" s="1305"/>
      <c r="D125" s="1218"/>
      <c r="E125" s="1306"/>
      <c r="F125" s="1307"/>
      <c r="G125" s="182" t="s">
        <v>26</v>
      </c>
      <c r="H125" s="184">
        <f>SUM(H123:H124)</f>
        <v>14.7</v>
      </c>
      <c r="I125" s="184">
        <f>SUM(I123:I124)</f>
        <v>15</v>
      </c>
      <c r="J125" s="184">
        <f>SUM(J123:J124)</f>
        <v>15</v>
      </c>
      <c r="K125" s="184">
        <f>SUM(K123:K124)</f>
        <v>15</v>
      </c>
      <c r="L125" s="890"/>
      <c r="M125" s="1193"/>
      <c r="N125" s="1193"/>
      <c r="O125" s="1193"/>
    </row>
    <row r="126" spans="1:18" ht="16.5" customHeight="1" x14ac:dyDescent="0.2">
      <c r="A126" s="274" t="s">
        <v>43</v>
      </c>
      <c r="B126" s="1301" t="s">
        <v>128</v>
      </c>
      <c r="C126" s="1301"/>
      <c r="D126" s="1301"/>
      <c r="E126" s="1301"/>
      <c r="F126" s="1301"/>
      <c r="G126" s="1301"/>
      <c r="H126" s="275">
        <f>SUM(H22+H34+H46+H59+H71+H85+H110+H122+H125)</f>
        <v>1709.3000000000002</v>
      </c>
      <c r="I126" s="275">
        <f>SUM(I22+I34+I46+I59+I71+I85+I110+I122+I125)</f>
        <v>1830.8</v>
      </c>
      <c r="J126" s="275">
        <f>SUM(J22+J34+J46+J59+J71+J85+J110+J122+J125)</f>
        <v>1790.4959999999996</v>
      </c>
      <c r="K126" s="275">
        <f>SUM(K22+K34+K46+K59+K71+K85+K110+K122+K125)</f>
        <v>1801.7439999999999</v>
      </c>
      <c r="L126" s="276"/>
      <c r="M126" s="276"/>
      <c r="N126" s="276"/>
      <c r="O126" s="277"/>
      <c r="Q126" s="217"/>
      <c r="R126" s="217"/>
    </row>
    <row r="127" spans="1:18" ht="24" customHeight="1" x14ac:dyDescent="0.2">
      <c r="A127" s="278"/>
      <c r="B127" s="279"/>
      <c r="C127" s="279"/>
      <c r="D127" s="280"/>
      <c r="E127" s="279"/>
      <c r="F127" s="279"/>
      <c r="G127" s="279"/>
      <c r="H127" s="281"/>
      <c r="I127" s="281"/>
      <c r="J127" s="281"/>
      <c r="K127" s="281"/>
      <c r="L127" s="219"/>
      <c r="M127" s="219"/>
      <c r="N127" s="219"/>
      <c r="O127" s="282"/>
      <c r="Q127" s="217"/>
      <c r="R127" s="217"/>
    </row>
    <row r="128" spans="1:18" ht="24" customHeight="1" x14ac:dyDescent="0.2">
      <c r="A128" s="283"/>
      <c r="B128" s="284"/>
      <c r="C128" s="285"/>
      <c r="D128" s="285"/>
      <c r="E128" s="1302" t="s">
        <v>129</v>
      </c>
      <c r="F128" s="1302"/>
      <c r="G128" s="1302"/>
      <c r="H128" s="1302"/>
      <c r="I128" s="1302"/>
      <c r="J128" s="286"/>
      <c r="K128" s="287"/>
      <c r="L128" s="288"/>
      <c r="M128" s="288"/>
      <c r="N128" s="288"/>
      <c r="O128" s="288"/>
      <c r="P128" s="289"/>
    </row>
    <row r="129" spans="1:13" ht="47.25" customHeight="1" x14ac:dyDescent="0.2">
      <c r="A129" s="1242" t="s">
        <v>130</v>
      </c>
      <c r="B129" s="1243"/>
      <c r="C129" s="1243"/>
      <c r="D129" s="1243"/>
      <c r="E129" s="1243"/>
      <c r="F129" s="1243"/>
      <c r="G129" s="1244"/>
      <c r="H129" s="502" t="s">
        <v>131</v>
      </c>
      <c r="I129" s="502" t="s">
        <v>132</v>
      </c>
      <c r="J129" s="502" t="s">
        <v>133</v>
      </c>
      <c r="K129" s="502" t="s">
        <v>134</v>
      </c>
      <c r="L129" s="290"/>
      <c r="M129" s="217"/>
    </row>
    <row r="130" spans="1:13" ht="18.75" customHeight="1" x14ac:dyDescent="0.2">
      <c r="A130" s="1245" t="s">
        <v>135</v>
      </c>
      <c r="B130" s="1246"/>
      <c r="C130" s="1246"/>
      <c r="D130" s="1246"/>
      <c r="E130" s="1246"/>
      <c r="F130" s="1246"/>
      <c r="G130" s="1247"/>
      <c r="H130" s="146">
        <f>SUM(H131:H134)</f>
        <v>1709.2999999999995</v>
      </c>
      <c r="I130" s="147">
        <f>SUM(I131:I134)</f>
        <v>1815.8</v>
      </c>
      <c r="J130" s="146">
        <f>SUM(J131:J134)</f>
        <v>1790.4959999999996</v>
      </c>
      <c r="K130" s="146">
        <f>SUM(K131:K134)</f>
        <v>1801.7439999999999</v>
      </c>
      <c r="L130" s="290"/>
      <c r="M130" s="217"/>
    </row>
    <row r="131" spans="1:13" ht="18.75" customHeight="1" x14ac:dyDescent="0.2">
      <c r="A131" s="1248" t="s">
        <v>136</v>
      </c>
      <c r="B131" s="1249"/>
      <c r="C131" s="1249"/>
      <c r="D131" s="1249"/>
      <c r="E131" s="1249"/>
      <c r="F131" s="1249"/>
      <c r="G131" s="1250"/>
      <c r="H131" s="148">
        <f>SUM(H22+H34+H59+H61+H62+H63+H64+H65+H66+H67+H68+H69+H70+H85+H88+H92+H95+H98+H100+H102+H104+H106+H108+H109+H122+H124)</f>
        <v>1598.0999999999997</v>
      </c>
      <c r="I131" s="148">
        <f>SUM(I22+I34+I59+I61+I62+I63+I64+I65+I66+I67+I68+I69+I70+I85+I88+I92+I95+I98+I100+I102+I104+I106+I108+I109+I122+I124)</f>
        <v>1686.6</v>
      </c>
      <c r="J131" s="148">
        <f>SUM(J22+J34+J59+J61+J62+J63+J64+J65+J66+J67+J68+J69+J70+J85+J88+J92+J95+J98+J100+J102+J104+J106+J108+J109+J122+J124)</f>
        <v>1673.8959999999997</v>
      </c>
      <c r="K131" s="148">
        <f>SUM(K22+K34+K59+K61+K62+K63+K64+K65+K66+K67+K68+K69+K70+K85+K88+K92+K95+K98+K100+K102+K104+K106+K108+K109+K122+K124)</f>
        <v>1685.144</v>
      </c>
      <c r="L131" s="290"/>
      <c r="M131" s="217"/>
    </row>
    <row r="132" spans="1:13" ht="18.75" customHeight="1" x14ac:dyDescent="0.25">
      <c r="A132" s="1251" t="s">
        <v>137</v>
      </c>
      <c r="B132" s="1252"/>
      <c r="C132" s="1252"/>
      <c r="D132" s="1252"/>
      <c r="E132" s="1252"/>
      <c r="F132" s="1252"/>
      <c r="G132" s="1253"/>
      <c r="H132" s="148">
        <f>SUM(H87+H89+H90+H93+H96+H99+H101+H103+H105+H107)</f>
        <v>23.099999999999998</v>
      </c>
      <c r="I132" s="148">
        <f t="shared" ref="I132:K132" si="7">SUM(I87+I89+I90+I93+I96+I99+I101+I103+I105+I107)</f>
        <v>38.200000000000003</v>
      </c>
      <c r="J132" s="148">
        <f t="shared" si="7"/>
        <v>25.599999999999998</v>
      </c>
      <c r="K132" s="148">
        <f t="shared" si="7"/>
        <v>25.599999999999998</v>
      </c>
      <c r="L132" s="290"/>
      <c r="M132" s="217"/>
    </row>
    <row r="133" spans="1:13" ht="18.75" customHeight="1" x14ac:dyDescent="0.25">
      <c r="A133" s="1251" t="s">
        <v>138</v>
      </c>
      <c r="B133" s="1252"/>
      <c r="C133" s="1252"/>
      <c r="D133" s="1252"/>
      <c r="E133" s="1252"/>
      <c r="F133" s="1252"/>
      <c r="G133" s="1253"/>
      <c r="H133" s="148">
        <f>SUM(H46+H123)</f>
        <v>88.100000000000009</v>
      </c>
      <c r="I133" s="148">
        <f>SUM(I46+I123)</f>
        <v>91</v>
      </c>
      <c r="J133" s="148">
        <f t="shared" ref="J133:K133" si="8">SUM(J46+J123)</f>
        <v>91</v>
      </c>
      <c r="K133" s="148">
        <f t="shared" si="8"/>
        <v>91</v>
      </c>
      <c r="L133" s="220"/>
    </row>
    <row r="134" spans="1:13" ht="18.75" customHeight="1" x14ac:dyDescent="0.2">
      <c r="A134" s="1254" t="s">
        <v>139</v>
      </c>
      <c r="B134" s="1255"/>
      <c r="C134" s="1255"/>
      <c r="D134" s="1255"/>
      <c r="E134" s="1255"/>
      <c r="F134" s="1255"/>
      <c r="G134" s="1256"/>
      <c r="H134" s="148"/>
      <c r="I134" s="148"/>
      <c r="J134" s="148"/>
      <c r="K134" s="148"/>
      <c r="L134" s="220"/>
    </row>
    <row r="135" spans="1:13" ht="18.75" customHeight="1" x14ac:dyDescent="0.2">
      <c r="A135" s="1245" t="s">
        <v>140</v>
      </c>
      <c r="B135" s="1246"/>
      <c r="C135" s="1246"/>
      <c r="D135" s="1246"/>
      <c r="E135" s="1246"/>
      <c r="F135" s="1246"/>
      <c r="G135" s="1247"/>
      <c r="H135" s="146">
        <f>SUM(H136:H138)</f>
        <v>0</v>
      </c>
      <c r="I135" s="147">
        <f>SUM(I136:I138)</f>
        <v>15</v>
      </c>
      <c r="J135" s="146">
        <f>SUM(J136:J138)</f>
        <v>0</v>
      </c>
      <c r="K135" s="146">
        <f>SUM(K136:K138)</f>
        <v>0</v>
      </c>
    </row>
    <row r="136" spans="1:13" x14ac:dyDescent="0.2">
      <c r="A136" s="1257" t="s">
        <v>141</v>
      </c>
      <c r="B136" s="1258"/>
      <c r="C136" s="1258"/>
      <c r="D136" s="1258"/>
      <c r="E136" s="1258"/>
      <c r="F136" s="1258"/>
      <c r="G136" s="1259"/>
      <c r="H136" s="148"/>
      <c r="I136" s="148"/>
      <c r="J136" s="148"/>
      <c r="K136" s="148"/>
    </row>
    <row r="137" spans="1:13" ht="18.75" customHeight="1" x14ac:dyDescent="0.2">
      <c r="A137" s="1260" t="s">
        <v>142</v>
      </c>
      <c r="B137" s="1261"/>
      <c r="C137" s="1261"/>
      <c r="D137" s="1261"/>
      <c r="E137" s="1261"/>
      <c r="F137" s="1261"/>
      <c r="G137" s="1262"/>
      <c r="H137" s="148"/>
      <c r="I137" s="148"/>
      <c r="J137" s="148"/>
      <c r="K137" s="148"/>
    </row>
    <row r="138" spans="1:13" ht="18.75" customHeight="1" x14ac:dyDescent="0.2">
      <c r="A138" s="1260" t="s">
        <v>143</v>
      </c>
      <c r="B138" s="1261"/>
      <c r="C138" s="1261"/>
      <c r="D138" s="1261"/>
      <c r="E138" s="1261"/>
      <c r="F138" s="1261"/>
      <c r="G138" s="1262"/>
      <c r="H138" s="150"/>
      <c r="I138" s="150">
        <f>SUM(I91+I94+I97)</f>
        <v>15</v>
      </c>
      <c r="J138" s="150"/>
      <c r="K138" s="150"/>
    </row>
    <row r="139" spans="1:13" ht="18.75" customHeight="1" x14ac:dyDescent="0.2">
      <c r="A139" s="1263" t="s">
        <v>144</v>
      </c>
      <c r="B139" s="1264"/>
      <c r="C139" s="1264"/>
      <c r="D139" s="1264"/>
      <c r="E139" s="1264"/>
      <c r="F139" s="1264"/>
      <c r="G139" s="1265"/>
      <c r="H139" s="151">
        <f>SUM(H130,H135)</f>
        <v>1709.2999999999995</v>
      </c>
      <c r="I139" s="151">
        <f>SUM(I130,I135)</f>
        <v>1830.8</v>
      </c>
      <c r="J139" s="151">
        <f>SUM(J130,J135)</f>
        <v>1790.4959999999996</v>
      </c>
      <c r="K139" s="151">
        <f>SUM(K130,K135)</f>
        <v>1801.7439999999999</v>
      </c>
    </row>
    <row r="141" spans="1:13" x14ac:dyDescent="0.2">
      <c r="B141" s="512"/>
      <c r="C141" s="512"/>
      <c r="D141" s="1309" t="s">
        <v>145</v>
      </c>
      <c r="E141" s="1309"/>
      <c r="F141" s="1309"/>
      <c r="G141" s="1309"/>
      <c r="H141" s="1309"/>
      <c r="I141" s="1309"/>
      <c r="J141" s="513"/>
    </row>
    <row r="142" spans="1:13" ht="16.5" customHeight="1" x14ac:dyDescent="0.2">
      <c r="B142" s="1308" t="s">
        <v>146</v>
      </c>
      <c r="C142" s="1308"/>
      <c r="D142" s="1308"/>
      <c r="E142" s="514"/>
      <c r="F142" s="1308" t="s">
        <v>147</v>
      </c>
      <c r="G142" s="1308"/>
      <c r="H142" s="1308"/>
      <c r="I142" s="512" t="s">
        <v>148</v>
      </c>
      <c r="J142" s="514"/>
    </row>
    <row r="143" spans="1:13" ht="15" customHeight="1" x14ac:dyDescent="0.2">
      <c r="B143" s="512" t="s">
        <v>149</v>
      </c>
      <c r="C143" s="512"/>
      <c r="D143" s="512"/>
      <c r="E143" s="512"/>
      <c r="F143" s="1308" t="s">
        <v>150</v>
      </c>
      <c r="G143" s="1308"/>
      <c r="H143" s="1308"/>
      <c r="I143" s="512" t="s">
        <v>151</v>
      </c>
      <c r="J143" s="514"/>
    </row>
    <row r="144" spans="1:13" ht="15.75" customHeight="1" x14ac:dyDescent="0.2">
      <c r="B144" s="512" t="s">
        <v>152</v>
      </c>
      <c r="C144" s="512"/>
      <c r="D144" s="512"/>
      <c r="E144" s="512"/>
      <c r="F144" s="512" t="s">
        <v>153</v>
      </c>
      <c r="G144" s="156"/>
      <c r="H144" s="156"/>
      <c r="I144" s="512" t="s">
        <v>154</v>
      </c>
      <c r="J144" s="512"/>
    </row>
    <row r="145" spans="2:10" ht="16.5" customHeight="1" x14ac:dyDescent="0.2">
      <c r="B145" s="512" t="s">
        <v>155</v>
      </c>
      <c r="C145" s="512"/>
      <c r="D145" s="512"/>
      <c r="E145" s="512"/>
      <c r="F145" s="512" t="s">
        <v>156</v>
      </c>
      <c r="G145" s="156"/>
      <c r="H145" s="156"/>
      <c r="I145" s="512" t="s">
        <v>157</v>
      </c>
      <c r="J145" s="512"/>
    </row>
    <row r="146" spans="2:10" ht="15.75" customHeight="1" x14ac:dyDescent="0.2">
      <c r="B146" s="512" t="s">
        <v>158</v>
      </c>
      <c r="C146" s="512"/>
      <c r="D146" s="512"/>
      <c r="E146" s="512"/>
      <c r="F146" s="512" t="s">
        <v>159</v>
      </c>
      <c r="G146" s="156"/>
      <c r="H146" s="512"/>
      <c r="I146" s="156"/>
      <c r="J146" s="512"/>
    </row>
    <row r="147" spans="2:10" ht="16.5" customHeight="1" x14ac:dyDescent="0.2">
      <c r="B147" s="512" t="s">
        <v>160</v>
      </c>
      <c r="C147" s="512"/>
      <c r="D147" s="512"/>
      <c r="E147" s="512"/>
      <c r="F147" s="512" t="s">
        <v>161</v>
      </c>
      <c r="G147" s="156"/>
      <c r="H147" s="512"/>
      <c r="I147" s="156"/>
      <c r="J147" s="512"/>
    </row>
    <row r="148" spans="2:10" ht="16.5" customHeight="1" x14ac:dyDescent="0.2">
      <c r="B148" s="512" t="s">
        <v>162</v>
      </c>
      <c r="C148" s="512"/>
      <c r="D148" s="512"/>
      <c r="E148" s="512"/>
      <c r="F148" s="512" t="s">
        <v>163</v>
      </c>
      <c r="G148" s="156"/>
      <c r="H148" s="512"/>
      <c r="I148" s="156"/>
      <c r="J148" s="512"/>
    </row>
    <row r="149" spans="2:10" ht="16.5" customHeight="1" x14ac:dyDescent="0.2">
      <c r="B149" s="512" t="s">
        <v>164</v>
      </c>
      <c r="C149" s="512"/>
      <c r="D149" s="512"/>
      <c r="E149" s="512"/>
      <c r="F149" s="512" t="s">
        <v>165</v>
      </c>
      <c r="G149" s="156"/>
      <c r="H149" s="512"/>
      <c r="I149" s="156"/>
      <c r="J149" s="512"/>
    </row>
    <row r="152" spans="2:10" x14ac:dyDescent="0.2">
      <c r="E152" s="291"/>
      <c r="F152" s="291"/>
      <c r="G152" s="292"/>
    </row>
  </sheetData>
  <mergeCells count="149">
    <mergeCell ref="B142:D142"/>
    <mergeCell ref="F142:H142"/>
    <mergeCell ref="F143:H143"/>
    <mergeCell ref="A135:G135"/>
    <mergeCell ref="A136:G136"/>
    <mergeCell ref="A137:G137"/>
    <mergeCell ref="A138:G138"/>
    <mergeCell ref="A139:G139"/>
    <mergeCell ref="D141:I141"/>
    <mergeCell ref="A129:G129"/>
    <mergeCell ref="A130:G130"/>
    <mergeCell ref="A131:G131"/>
    <mergeCell ref="A132:G132"/>
    <mergeCell ref="A133:G133"/>
    <mergeCell ref="A134:G134"/>
    <mergeCell ref="L123:L125"/>
    <mergeCell ref="M123:M125"/>
    <mergeCell ref="N123:N125"/>
    <mergeCell ref="O105:O106"/>
    <mergeCell ref="D99:D100"/>
    <mergeCell ref="M99:M100"/>
    <mergeCell ref="N99:N100"/>
    <mergeCell ref="O99:O100"/>
    <mergeCell ref="O123:O125"/>
    <mergeCell ref="B126:G126"/>
    <mergeCell ref="E128:I128"/>
    <mergeCell ref="A123:A125"/>
    <mergeCell ref="B123:B125"/>
    <mergeCell ref="C123:C125"/>
    <mergeCell ref="D123:D125"/>
    <mergeCell ref="E123:E125"/>
    <mergeCell ref="F123:F125"/>
    <mergeCell ref="N96:N98"/>
    <mergeCell ref="O96:O98"/>
    <mergeCell ref="M87:M88"/>
    <mergeCell ref="N87:N88"/>
    <mergeCell ref="O87:O88"/>
    <mergeCell ref="A112:A122"/>
    <mergeCell ref="B112:B122"/>
    <mergeCell ref="C112:C122"/>
    <mergeCell ref="E112:E122"/>
    <mergeCell ref="F112:F122"/>
    <mergeCell ref="L112:L121"/>
    <mergeCell ref="L122:O122"/>
    <mergeCell ref="D107:D108"/>
    <mergeCell ref="M107:M108"/>
    <mergeCell ref="N107:N108"/>
    <mergeCell ref="O107:O108"/>
    <mergeCell ref="L110:O110"/>
    <mergeCell ref="D111:O111"/>
    <mergeCell ref="A87:A110"/>
    <mergeCell ref="B87:B110"/>
    <mergeCell ref="C87:C110"/>
    <mergeCell ref="D105:D106"/>
    <mergeCell ref="M105:M106"/>
    <mergeCell ref="N105:N106"/>
    <mergeCell ref="D93:D95"/>
    <mergeCell ref="M93:M95"/>
    <mergeCell ref="D78:D79"/>
    <mergeCell ref="M85:O85"/>
    <mergeCell ref="D86:O86"/>
    <mergeCell ref="D87:D88"/>
    <mergeCell ref="E87:E110"/>
    <mergeCell ref="F87:F110"/>
    <mergeCell ref="L87:L108"/>
    <mergeCell ref="N93:N95"/>
    <mergeCell ref="O93:O95"/>
    <mergeCell ref="D103:D104"/>
    <mergeCell ref="M103:M104"/>
    <mergeCell ref="N103:N104"/>
    <mergeCell ref="O103:O104"/>
    <mergeCell ref="E73:E85"/>
    <mergeCell ref="F73:F85"/>
    <mergeCell ref="L73:L85"/>
    <mergeCell ref="D101:D102"/>
    <mergeCell ref="M101:M102"/>
    <mergeCell ref="N101:N102"/>
    <mergeCell ref="O101:O102"/>
    <mergeCell ref="D96:D98"/>
    <mergeCell ref="M96:M98"/>
    <mergeCell ref="D60:O60"/>
    <mergeCell ref="A61:A71"/>
    <mergeCell ref="B61:B71"/>
    <mergeCell ref="C61:C71"/>
    <mergeCell ref="E61:E71"/>
    <mergeCell ref="F61:F71"/>
    <mergeCell ref="L61:L71"/>
    <mergeCell ref="M71:O71"/>
    <mergeCell ref="D90:D92"/>
    <mergeCell ref="M90:M92"/>
    <mergeCell ref="N90:N92"/>
    <mergeCell ref="O90:O92"/>
    <mergeCell ref="D72:O72"/>
    <mergeCell ref="A73:A85"/>
    <mergeCell ref="B73:B85"/>
    <mergeCell ref="C73:C85"/>
    <mergeCell ref="D48:O48"/>
    <mergeCell ref="A49:A59"/>
    <mergeCell ref="B49:B59"/>
    <mergeCell ref="C49:C59"/>
    <mergeCell ref="E49:E59"/>
    <mergeCell ref="F49:F59"/>
    <mergeCell ref="L49:L59"/>
    <mergeCell ref="D35:O35"/>
    <mergeCell ref="A36:A46"/>
    <mergeCell ref="B36:B46"/>
    <mergeCell ref="C36:C46"/>
    <mergeCell ref="E36:E46"/>
    <mergeCell ref="F36:F46"/>
    <mergeCell ref="L36:L46"/>
    <mergeCell ref="M46:O46"/>
    <mergeCell ref="M59:O59"/>
    <mergeCell ref="D23:O23"/>
    <mergeCell ref="A24:A34"/>
    <mergeCell ref="B24:B34"/>
    <mergeCell ref="C24:C34"/>
    <mergeCell ref="E24:E34"/>
    <mergeCell ref="F24:F34"/>
    <mergeCell ref="L24:L34"/>
    <mergeCell ref="M34:O34"/>
    <mergeCell ref="C47:O47"/>
    <mergeCell ref="A8:O8"/>
    <mergeCell ref="B9:O9"/>
    <mergeCell ref="C10:O10"/>
    <mergeCell ref="D11:O11"/>
    <mergeCell ref="A12:A22"/>
    <mergeCell ref="B12:B22"/>
    <mergeCell ref="C12:C22"/>
    <mergeCell ref="E12:E22"/>
    <mergeCell ref="F12:F22"/>
    <mergeCell ref="L12:L22"/>
    <mergeCell ref="M22:O22"/>
    <mergeCell ref="H5:H7"/>
    <mergeCell ref="I5:I7"/>
    <mergeCell ref="J5:J7"/>
    <mergeCell ref="K5:K7"/>
    <mergeCell ref="L5:O5"/>
    <mergeCell ref="L6:L7"/>
    <mergeCell ref="M6:O6"/>
    <mergeCell ref="L1:P1"/>
    <mergeCell ref="A2:O2"/>
    <mergeCell ref="A3:O3"/>
    <mergeCell ref="A5:A7"/>
    <mergeCell ref="B5:B7"/>
    <mergeCell ref="C5:C7"/>
    <mergeCell ref="D5:D7"/>
    <mergeCell ref="E5:E7"/>
    <mergeCell ref="F5:F7"/>
    <mergeCell ref="G5:G7"/>
  </mergeCells>
  <pageMargins left="0.15748031496062992" right="0.15748031496062992" top="0.31416666666666665" bottom="0.15748031496062992" header="0" footer="0"/>
  <pageSetup paperSize="9" scale="72" fitToHeight="0" orientation="landscape" r:id="rId1"/>
  <headerFooter differentFirst="1" scaleWithDoc="0"/>
  <rowBreaks count="3" manualBreakCount="3">
    <brk id="34" max="28" man="1"/>
    <brk id="71" max="28" man="1"/>
    <brk id="110" max="28" man="1"/>
  </rowBreaks>
  <colBreaks count="1" manualBreakCount="1">
    <brk id="15" max="1048575" man="1"/>
  </colBreaks>
  <ignoredErrors>
    <ignoredError sqref="A10:O11 A23:C23 A35:C35 A47:B47 A48:C48 A60:C60 A72:C72 A86:C86 A111:C111 A123:C125 A126 E123:F125 A9 C9:O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L186"/>
  <sheetViews>
    <sheetView topLeftCell="A148" zoomScaleNormal="100" zoomScaleSheetLayoutView="90" zoomScalePageLayoutView="75" workbookViewId="0">
      <selection activeCell="J135" sqref="J135"/>
    </sheetView>
  </sheetViews>
  <sheetFormatPr defaultColWidth="9.140625" defaultRowHeight="15" x14ac:dyDescent="0.25"/>
  <cols>
    <col min="1" max="3" width="3.42578125" style="4" customWidth="1"/>
    <col min="4" max="4" width="35.42578125" style="4" customWidth="1"/>
    <col min="5" max="5" width="4.7109375" style="4" customWidth="1"/>
    <col min="6" max="6" width="5.28515625" style="4" customWidth="1"/>
    <col min="7" max="7" width="9" style="5" customWidth="1"/>
    <col min="8" max="11" width="13.28515625" style="4" customWidth="1"/>
    <col min="12" max="12" width="38.7109375" style="4" customWidth="1"/>
    <col min="13" max="13" width="8.7109375" style="149" customWidth="1"/>
    <col min="14" max="15" width="8.7109375" style="4" customWidth="1"/>
    <col min="16" max="16" width="60.85546875" style="1" customWidth="1"/>
    <col min="17" max="16384" width="9.140625" style="2"/>
  </cols>
  <sheetData>
    <row r="1" spans="1:19" x14ac:dyDescent="0.25">
      <c r="A1" s="1342"/>
      <c r="B1" s="1342"/>
      <c r="C1" s="1342"/>
      <c r="D1" s="1342"/>
      <c r="E1" s="1342"/>
      <c r="F1" s="1342"/>
      <c r="G1" s="1342"/>
      <c r="H1" s="1342"/>
      <c r="I1" s="1342"/>
      <c r="J1" s="1342"/>
      <c r="K1" s="1342"/>
      <c r="L1" s="1342"/>
      <c r="M1" s="1342"/>
      <c r="N1" s="1342"/>
      <c r="O1" s="1342"/>
    </row>
    <row r="2" spans="1:19" ht="15.75" x14ac:dyDescent="0.25">
      <c r="A2" s="3"/>
      <c r="B2" s="3"/>
      <c r="C2" s="3"/>
      <c r="D2" s="3"/>
      <c r="E2" s="3"/>
      <c r="F2" s="3"/>
      <c r="G2" s="1343" t="s">
        <v>0</v>
      </c>
      <c r="H2" s="1343"/>
      <c r="I2" s="1343"/>
      <c r="J2" s="1343"/>
      <c r="K2" s="1343"/>
      <c r="L2" s="3"/>
      <c r="M2" s="3"/>
      <c r="N2" s="3"/>
      <c r="O2" s="3"/>
    </row>
    <row r="3" spans="1:19" ht="21.75" customHeight="1" x14ac:dyDescent="0.25">
      <c r="A3" s="1343" t="s">
        <v>1</v>
      </c>
      <c r="B3" s="1343"/>
      <c r="C3" s="1343"/>
      <c r="D3" s="1343"/>
      <c r="E3" s="1343"/>
      <c r="F3" s="1343"/>
      <c r="G3" s="1343"/>
      <c r="H3" s="1343"/>
      <c r="I3" s="1343"/>
      <c r="J3" s="1343"/>
      <c r="K3" s="1343"/>
      <c r="L3" s="1343"/>
      <c r="M3" s="1343"/>
      <c r="N3" s="1343"/>
      <c r="O3" s="1343"/>
    </row>
    <row r="4" spans="1:19" x14ac:dyDescent="0.25">
      <c r="M4" s="6"/>
      <c r="O4" s="7" t="s">
        <v>2</v>
      </c>
    </row>
    <row r="5" spans="1:19" ht="21.75" customHeight="1" x14ac:dyDescent="0.25">
      <c r="A5" s="1344" t="s">
        <v>3</v>
      </c>
      <c r="B5" s="1344" t="s">
        <v>4</v>
      </c>
      <c r="C5" s="1344" t="s">
        <v>5</v>
      </c>
      <c r="D5" s="1345" t="s">
        <v>6</v>
      </c>
      <c r="E5" s="1346" t="s">
        <v>7</v>
      </c>
      <c r="F5" s="1346" t="s">
        <v>8</v>
      </c>
      <c r="G5" s="1344" t="s">
        <v>9</v>
      </c>
      <c r="H5" s="1338" t="s">
        <v>10</v>
      </c>
      <c r="I5" s="1338" t="s">
        <v>11</v>
      </c>
      <c r="J5" s="1338" t="s">
        <v>12</v>
      </c>
      <c r="K5" s="1338" t="s">
        <v>13</v>
      </c>
      <c r="L5" s="1339" t="s">
        <v>14</v>
      </c>
      <c r="M5" s="1339"/>
      <c r="N5" s="1339"/>
      <c r="O5" s="1339"/>
    </row>
    <row r="6" spans="1:19" ht="21.75" customHeight="1" x14ac:dyDescent="0.25">
      <c r="A6" s="1344"/>
      <c r="B6" s="1344"/>
      <c r="C6" s="1344"/>
      <c r="D6" s="1345"/>
      <c r="E6" s="1346"/>
      <c r="F6" s="1346"/>
      <c r="G6" s="1344"/>
      <c r="H6" s="1338"/>
      <c r="I6" s="1338"/>
      <c r="J6" s="1338"/>
      <c r="K6" s="1338"/>
      <c r="L6" s="1340" t="s">
        <v>15</v>
      </c>
      <c r="M6" s="1341" t="s">
        <v>16</v>
      </c>
      <c r="N6" s="1341"/>
      <c r="O6" s="1341"/>
    </row>
    <row r="7" spans="1:19" ht="123" customHeight="1" x14ac:dyDescent="0.25">
      <c r="A7" s="1344"/>
      <c r="B7" s="1344"/>
      <c r="C7" s="1344"/>
      <c r="D7" s="1345"/>
      <c r="E7" s="1346"/>
      <c r="F7" s="1346"/>
      <c r="G7" s="1344"/>
      <c r="H7" s="1338"/>
      <c r="I7" s="1338"/>
      <c r="J7" s="1338"/>
      <c r="K7" s="1338"/>
      <c r="L7" s="1340"/>
      <c r="M7" s="8" t="s">
        <v>17</v>
      </c>
      <c r="N7" s="8" t="s">
        <v>18</v>
      </c>
      <c r="O7" s="8" t="s">
        <v>19</v>
      </c>
    </row>
    <row r="8" spans="1:19" ht="15.75" x14ac:dyDescent="0.25">
      <c r="A8" s="1347" t="s">
        <v>20</v>
      </c>
      <c r="B8" s="1347"/>
      <c r="C8" s="1347"/>
      <c r="D8" s="1347"/>
      <c r="E8" s="1347"/>
      <c r="F8" s="1347"/>
      <c r="G8" s="1347"/>
      <c r="H8" s="1347"/>
      <c r="I8" s="1347"/>
      <c r="J8" s="1347"/>
      <c r="K8" s="1347"/>
      <c r="L8" s="1347"/>
      <c r="M8" s="1347"/>
      <c r="N8" s="1347"/>
      <c r="O8" s="1347"/>
    </row>
    <row r="9" spans="1:19" ht="15.75" x14ac:dyDescent="0.25">
      <c r="A9" s="9" t="s">
        <v>21</v>
      </c>
      <c r="B9" s="1348" t="s">
        <v>22</v>
      </c>
      <c r="C9" s="1348"/>
      <c r="D9" s="1348"/>
      <c r="E9" s="1348"/>
      <c r="F9" s="1348"/>
      <c r="G9" s="1348"/>
      <c r="H9" s="1348"/>
      <c r="I9" s="1348"/>
      <c r="J9" s="1348"/>
      <c r="K9" s="1348"/>
      <c r="L9" s="1348"/>
      <c r="M9" s="1348"/>
      <c r="N9" s="1348"/>
      <c r="O9" s="1348"/>
    </row>
    <row r="10" spans="1:19" ht="15.75" x14ac:dyDescent="0.25">
      <c r="A10" s="10" t="s">
        <v>21</v>
      </c>
      <c r="B10" s="11" t="s">
        <v>21</v>
      </c>
      <c r="C10" s="1318" t="s">
        <v>772</v>
      </c>
      <c r="D10" s="1318"/>
      <c r="E10" s="1318"/>
      <c r="F10" s="1318"/>
      <c r="G10" s="1318"/>
      <c r="H10" s="1318"/>
      <c r="I10" s="1318"/>
      <c r="J10" s="1318"/>
      <c r="K10" s="1318"/>
      <c r="L10" s="1318"/>
      <c r="M10" s="1318"/>
      <c r="N10" s="1318"/>
      <c r="O10" s="1318"/>
    </row>
    <row r="11" spans="1:19" ht="30" customHeight="1" x14ac:dyDescent="0.25">
      <c r="A11" s="1349" t="s">
        <v>21</v>
      </c>
      <c r="B11" s="1351" t="s">
        <v>21</v>
      </c>
      <c r="C11" s="1353" t="s">
        <v>21</v>
      </c>
      <c r="D11" s="1355" t="s">
        <v>747</v>
      </c>
      <c r="E11" s="1357">
        <v>288712070</v>
      </c>
      <c r="F11" s="1320" t="s">
        <v>32</v>
      </c>
      <c r="G11" s="12" t="s">
        <v>23</v>
      </c>
      <c r="H11" s="13">
        <v>8.3000000000000007</v>
      </c>
      <c r="I11" s="548">
        <v>11.7</v>
      </c>
      <c r="J11" s="14">
        <v>15</v>
      </c>
      <c r="K11" s="14">
        <v>15</v>
      </c>
      <c r="L11" s="1360" t="s">
        <v>778</v>
      </c>
      <c r="M11" s="1362" t="s">
        <v>777</v>
      </c>
      <c r="N11" s="1362">
        <v>2</v>
      </c>
      <c r="O11" s="1330">
        <v>2</v>
      </c>
      <c r="P11" s="15"/>
      <c r="Q11" s="15"/>
      <c r="R11" s="15"/>
      <c r="S11" s="15"/>
    </row>
    <row r="12" spans="1:19" ht="31.5" customHeight="1" x14ac:dyDescent="0.25">
      <c r="A12" s="1349"/>
      <c r="B12" s="1351"/>
      <c r="C12" s="1353"/>
      <c r="D12" s="1355"/>
      <c r="E12" s="1358"/>
      <c r="F12" s="1320"/>
      <c r="G12" s="12" t="s">
        <v>24</v>
      </c>
      <c r="H12" s="13">
        <v>3</v>
      </c>
      <c r="I12" s="548">
        <v>22.3</v>
      </c>
      <c r="J12" s="14">
        <v>20</v>
      </c>
      <c r="K12" s="14">
        <v>20</v>
      </c>
      <c r="L12" s="1361"/>
      <c r="M12" s="1363"/>
      <c r="N12" s="1363"/>
      <c r="O12" s="1331"/>
      <c r="P12" s="15"/>
      <c r="Q12" s="15"/>
      <c r="R12" s="15"/>
      <c r="S12" s="15"/>
    </row>
    <row r="13" spans="1:19" ht="35.25" customHeight="1" x14ac:dyDescent="0.25">
      <c r="A13" s="1349"/>
      <c r="B13" s="1351"/>
      <c r="C13" s="1353"/>
      <c r="D13" s="1355"/>
      <c r="E13" s="1358"/>
      <c r="F13" s="1320"/>
      <c r="G13" s="12" t="s">
        <v>25</v>
      </c>
      <c r="H13" s="13"/>
      <c r="I13" s="548">
        <v>20</v>
      </c>
      <c r="J13" s="14"/>
      <c r="K13" s="14"/>
      <c r="L13" s="1361"/>
      <c r="M13" s="1363"/>
      <c r="N13" s="1363"/>
      <c r="O13" s="1331"/>
      <c r="P13" s="15"/>
      <c r="Q13" s="15"/>
      <c r="R13" s="15"/>
      <c r="S13" s="15"/>
    </row>
    <row r="14" spans="1:19" s="18" customFormat="1" ht="34.5" customHeight="1" x14ac:dyDescent="0.25">
      <c r="A14" s="1350"/>
      <c r="B14" s="1352"/>
      <c r="C14" s="1354"/>
      <c r="D14" s="1356"/>
      <c r="E14" s="1358"/>
      <c r="F14" s="1359"/>
      <c r="G14" s="16" t="s">
        <v>26</v>
      </c>
      <c r="H14" s="17">
        <f>SUM(H11:H12)</f>
        <v>11.3</v>
      </c>
      <c r="I14" s="17">
        <f>SUM(I11:I13)</f>
        <v>54</v>
      </c>
      <c r="J14" s="17">
        <f>SUM(J11:J12)</f>
        <v>35</v>
      </c>
      <c r="K14" s="17">
        <f t="shared" ref="K14" si="0">SUM(K11:K12)</f>
        <v>35</v>
      </c>
      <c r="L14" s="1361"/>
      <c r="M14" s="1354"/>
      <c r="N14" s="1354"/>
      <c r="O14" s="1364"/>
      <c r="P14" s="15"/>
      <c r="Q14" s="15"/>
      <c r="R14" s="15"/>
      <c r="S14" s="15"/>
    </row>
    <row r="15" spans="1:19" s="18" customFormat="1" ht="15.75" x14ac:dyDescent="0.25">
      <c r="A15" s="19" t="s">
        <v>21</v>
      </c>
      <c r="B15" s="11" t="s">
        <v>27</v>
      </c>
      <c r="C15" s="1332" t="s">
        <v>28</v>
      </c>
      <c r="D15" s="1332"/>
      <c r="E15" s="1332"/>
      <c r="F15" s="1332"/>
      <c r="G15" s="1332"/>
      <c r="H15" s="1332"/>
      <c r="I15" s="1332"/>
      <c r="J15" s="1332"/>
      <c r="K15" s="1332"/>
      <c r="L15" s="1332"/>
      <c r="M15" s="1332"/>
      <c r="N15" s="1332"/>
      <c r="O15" s="1332"/>
    </row>
    <row r="16" spans="1:19" s="18" customFormat="1" ht="35.25" customHeight="1" x14ac:dyDescent="0.25">
      <c r="A16" s="1349" t="s">
        <v>21</v>
      </c>
      <c r="B16" s="1351" t="s">
        <v>27</v>
      </c>
      <c r="C16" s="1353" t="s">
        <v>27</v>
      </c>
      <c r="D16" s="1368" t="s">
        <v>29</v>
      </c>
      <c r="E16" s="1357">
        <v>288712070</v>
      </c>
      <c r="F16" s="1319" t="s">
        <v>30</v>
      </c>
      <c r="G16" s="12" t="s">
        <v>24</v>
      </c>
      <c r="H16" s="14">
        <v>11.1</v>
      </c>
      <c r="I16" s="20">
        <v>11</v>
      </c>
      <c r="J16" s="21">
        <v>11</v>
      </c>
      <c r="K16" s="21">
        <v>11</v>
      </c>
      <c r="L16" s="1361" t="s">
        <v>31</v>
      </c>
      <c r="M16" s="1363">
        <v>28</v>
      </c>
      <c r="N16" s="1363">
        <v>27</v>
      </c>
      <c r="O16" s="1331">
        <v>25</v>
      </c>
    </row>
    <row r="17" spans="1:23" s="18" customFormat="1" ht="37.5" customHeight="1" x14ac:dyDescent="0.25">
      <c r="A17" s="1365"/>
      <c r="B17" s="1366"/>
      <c r="C17" s="1367"/>
      <c r="D17" s="1367"/>
      <c r="E17" s="1358"/>
      <c r="F17" s="1319"/>
      <c r="G17" s="16" t="s">
        <v>26</v>
      </c>
      <c r="H17" s="17">
        <f>SUM(H16)</f>
        <v>11.1</v>
      </c>
      <c r="I17" s="17">
        <f t="shared" ref="I17:K17" si="1">SUM(I16)</f>
        <v>11</v>
      </c>
      <c r="J17" s="17">
        <f>SUM(J16)</f>
        <v>11</v>
      </c>
      <c r="K17" s="17">
        <f t="shared" si="1"/>
        <v>11</v>
      </c>
      <c r="L17" s="1361"/>
      <c r="M17" s="1354"/>
      <c r="N17" s="1354"/>
      <c r="O17" s="1364"/>
    </row>
    <row r="18" spans="1:23" s="18" customFormat="1" ht="39" customHeight="1" x14ac:dyDescent="0.25">
      <c r="A18" s="1349" t="s">
        <v>21</v>
      </c>
      <c r="B18" s="1351" t="s">
        <v>27</v>
      </c>
      <c r="C18" s="1353" t="s">
        <v>32</v>
      </c>
      <c r="D18" s="1368" t="s">
        <v>759</v>
      </c>
      <c r="E18" s="1370">
        <v>288712070</v>
      </c>
      <c r="F18" s="1319" t="s">
        <v>32</v>
      </c>
      <c r="G18" s="12" t="s">
        <v>24</v>
      </c>
      <c r="H18" s="14">
        <v>2.8</v>
      </c>
      <c r="I18" s="548">
        <v>2.5</v>
      </c>
      <c r="J18" s="14">
        <v>3</v>
      </c>
      <c r="K18" s="14">
        <v>3</v>
      </c>
      <c r="L18" s="1373" t="s">
        <v>760</v>
      </c>
      <c r="M18" s="1316">
        <v>3</v>
      </c>
      <c r="N18" s="1374">
        <v>3</v>
      </c>
      <c r="O18" s="1374">
        <v>3</v>
      </c>
      <c r="P18" s="1"/>
    </row>
    <row r="19" spans="1:23" s="18" customFormat="1" ht="34.5" customHeight="1" x14ac:dyDescent="0.25">
      <c r="A19" s="1365"/>
      <c r="B19" s="1366"/>
      <c r="C19" s="1367"/>
      <c r="D19" s="1369"/>
      <c r="E19" s="1371"/>
      <c r="F19" s="1372"/>
      <c r="G19" s="16" t="s">
        <v>26</v>
      </c>
      <c r="H19" s="17">
        <f>SUM(H18)</f>
        <v>2.8</v>
      </c>
      <c r="I19" s="17">
        <f t="shared" ref="I19:K19" si="2">SUM(I18)</f>
        <v>2.5</v>
      </c>
      <c r="J19" s="17">
        <f>SUM(J18)</f>
        <v>3</v>
      </c>
      <c r="K19" s="17">
        <f t="shared" si="2"/>
        <v>3</v>
      </c>
      <c r="L19" s="1373"/>
      <c r="M19" s="1316"/>
      <c r="N19" s="1374"/>
      <c r="O19" s="1374"/>
      <c r="P19" s="1"/>
    </row>
    <row r="20" spans="1:23" s="18" customFormat="1" ht="17.25" customHeight="1" x14ac:dyDescent="0.25">
      <c r="A20" s="10" t="s">
        <v>21</v>
      </c>
      <c r="B20" s="11" t="s">
        <v>32</v>
      </c>
      <c r="C20" s="1318" t="s">
        <v>33</v>
      </c>
      <c r="D20" s="1318"/>
      <c r="E20" s="1318"/>
      <c r="F20" s="1318"/>
      <c r="G20" s="1318"/>
      <c r="H20" s="1318"/>
      <c r="I20" s="1318"/>
      <c r="J20" s="1318"/>
      <c r="K20" s="1318"/>
      <c r="L20" s="1318"/>
      <c r="M20" s="1318"/>
      <c r="N20" s="1318"/>
      <c r="O20" s="1318"/>
      <c r="P20" s="1"/>
    </row>
    <row r="21" spans="1:23" s="18" customFormat="1" ht="84" customHeight="1" x14ac:dyDescent="0.25">
      <c r="A21" s="1375" t="s">
        <v>21</v>
      </c>
      <c r="B21" s="1376" t="s">
        <v>32</v>
      </c>
      <c r="C21" s="1377" t="s">
        <v>32</v>
      </c>
      <c r="D21" s="1378" t="s">
        <v>34</v>
      </c>
      <c r="E21" s="1379">
        <v>288712070</v>
      </c>
      <c r="F21" s="1320" t="s">
        <v>30</v>
      </c>
      <c r="G21" s="735" t="s">
        <v>24</v>
      </c>
      <c r="H21" s="22">
        <v>2.6</v>
      </c>
      <c r="I21" s="46">
        <v>3</v>
      </c>
      <c r="J21" s="595">
        <v>3</v>
      </c>
      <c r="K21" s="595">
        <v>3</v>
      </c>
      <c r="L21" s="1360" t="s">
        <v>35</v>
      </c>
      <c r="M21" s="1334">
        <v>3</v>
      </c>
      <c r="N21" s="1334">
        <v>2</v>
      </c>
      <c r="O21" s="1334">
        <v>2</v>
      </c>
      <c r="P21" s="23"/>
      <c r="Q21" s="23"/>
      <c r="R21" s="23"/>
      <c r="S21" s="23"/>
      <c r="T21" s="23"/>
      <c r="U21" s="23"/>
      <c r="V21" s="23"/>
      <c r="W21" s="23"/>
    </row>
    <row r="22" spans="1:23" s="18" customFormat="1" ht="30.6" customHeight="1" x14ac:dyDescent="0.25">
      <c r="A22" s="1375"/>
      <c r="B22" s="1376"/>
      <c r="C22" s="1377"/>
      <c r="D22" s="1378"/>
      <c r="E22" s="1380"/>
      <c r="F22" s="1320"/>
      <c r="G22" s="24" t="s">
        <v>26</v>
      </c>
      <c r="H22" s="25">
        <f>SUM(H21)</f>
        <v>2.6</v>
      </c>
      <c r="I22" s="26">
        <f t="shared" ref="I22:K22" si="3">SUM(I21)</f>
        <v>3</v>
      </c>
      <c r="J22" s="26">
        <f>SUM(J21)</f>
        <v>3</v>
      </c>
      <c r="K22" s="26">
        <f t="shared" si="3"/>
        <v>3</v>
      </c>
      <c r="L22" s="1360"/>
      <c r="M22" s="1334"/>
      <c r="N22" s="1334"/>
      <c r="O22" s="1334"/>
      <c r="P22" s="23"/>
      <c r="Q22" s="23"/>
      <c r="R22" s="23"/>
      <c r="S22" s="23"/>
      <c r="T22" s="23"/>
      <c r="U22" s="23"/>
      <c r="V22" s="23"/>
      <c r="W22" s="23"/>
    </row>
    <row r="23" spans="1:23" s="18" customFormat="1" ht="15.75" customHeight="1" x14ac:dyDescent="0.25">
      <c r="A23" s="10" t="s">
        <v>21</v>
      </c>
      <c r="B23" s="11" t="s">
        <v>36</v>
      </c>
      <c r="C23" s="1318" t="s">
        <v>37</v>
      </c>
      <c r="D23" s="1318"/>
      <c r="E23" s="1318"/>
      <c r="F23" s="1318"/>
      <c r="G23" s="1318"/>
      <c r="H23" s="1318"/>
      <c r="I23" s="1318"/>
      <c r="J23" s="1318"/>
      <c r="K23" s="1318"/>
      <c r="L23" s="1318"/>
      <c r="M23" s="1318"/>
      <c r="N23" s="1318"/>
      <c r="O23" s="1318"/>
      <c r="P23" s="1"/>
    </row>
    <row r="24" spans="1:23" s="18" customFormat="1" ht="27.75" customHeight="1" x14ac:dyDescent="0.25">
      <c r="A24" s="1375" t="s">
        <v>21</v>
      </c>
      <c r="B24" s="1376" t="s">
        <v>36</v>
      </c>
      <c r="C24" s="1377" t="s">
        <v>38</v>
      </c>
      <c r="D24" s="1315" t="s">
        <v>645</v>
      </c>
      <c r="E24" s="1357">
        <v>288712070</v>
      </c>
      <c r="F24" s="1319" t="s">
        <v>32</v>
      </c>
      <c r="G24" s="27" t="s">
        <v>24</v>
      </c>
      <c r="H24" s="28"/>
      <c r="I24" s="29"/>
      <c r="J24" s="30"/>
      <c r="K24" s="31">
        <v>76.5</v>
      </c>
      <c r="L24" s="1311" t="s">
        <v>40</v>
      </c>
      <c r="M24" s="1313"/>
      <c r="N24" s="1313"/>
      <c r="O24" s="1313">
        <v>4</v>
      </c>
      <c r="P24" s="33"/>
      <c r="Q24" s="23"/>
      <c r="R24" s="15"/>
      <c r="S24" s="15"/>
      <c r="T24" s="15"/>
      <c r="U24" s="15"/>
      <c r="V24" s="15"/>
      <c r="W24" s="15"/>
    </row>
    <row r="25" spans="1:23" s="18" customFormat="1" ht="33.75" customHeight="1" x14ac:dyDescent="0.25">
      <c r="A25" s="1375"/>
      <c r="B25" s="1376"/>
      <c r="C25" s="1377"/>
      <c r="D25" s="1315"/>
      <c r="E25" s="1358"/>
      <c r="F25" s="1319"/>
      <c r="G25" s="16" t="s">
        <v>26</v>
      </c>
      <c r="H25" s="34"/>
      <c r="I25" s="34"/>
      <c r="J25" s="26"/>
      <c r="K25" s="26">
        <f t="shared" ref="K25" si="4">SUM(K24)</f>
        <v>76.5</v>
      </c>
      <c r="L25" s="1312"/>
      <c r="M25" s="1314"/>
      <c r="N25" s="1314"/>
      <c r="O25" s="1314"/>
      <c r="P25" s="15"/>
      <c r="Q25" s="15"/>
      <c r="R25" s="15"/>
      <c r="S25" s="15"/>
      <c r="T25" s="15"/>
      <c r="U25" s="15"/>
      <c r="V25" s="15"/>
      <c r="W25" s="15"/>
    </row>
    <row r="26" spans="1:23" s="18" customFormat="1" ht="28.5" customHeight="1" x14ac:dyDescent="0.25">
      <c r="A26" s="1375" t="s">
        <v>21</v>
      </c>
      <c r="B26" s="1376" t="s">
        <v>36</v>
      </c>
      <c r="C26" s="1377" t="s">
        <v>41</v>
      </c>
      <c r="D26" s="1328" t="s">
        <v>42</v>
      </c>
      <c r="E26" s="1357">
        <v>288712070</v>
      </c>
      <c r="F26" s="1319" t="s">
        <v>646</v>
      </c>
      <c r="G26" s="27" t="s">
        <v>24</v>
      </c>
      <c r="H26" s="35"/>
      <c r="I26" s="46">
        <v>10</v>
      </c>
      <c r="J26" s="595">
        <v>40</v>
      </c>
      <c r="K26" s="22"/>
      <c r="L26" s="1315" t="s">
        <v>700</v>
      </c>
      <c r="M26" s="1316">
        <v>1</v>
      </c>
      <c r="N26" s="1317" t="s">
        <v>687</v>
      </c>
      <c r="O26" s="1316"/>
      <c r="P26" s="23"/>
      <c r="Q26" s="15"/>
      <c r="R26" s="15"/>
      <c r="S26" s="15"/>
      <c r="T26" s="15"/>
      <c r="U26" s="15"/>
      <c r="V26" s="15"/>
      <c r="W26" s="15"/>
    </row>
    <row r="27" spans="1:23" s="18" customFormat="1" ht="30.75" customHeight="1" x14ac:dyDescent="0.25">
      <c r="A27" s="1375"/>
      <c r="B27" s="1376"/>
      <c r="C27" s="1377"/>
      <c r="D27" s="1328"/>
      <c r="E27" s="1358"/>
      <c r="F27" s="1319"/>
      <c r="G27" s="16" t="s">
        <v>26</v>
      </c>
      <c r="H27" s="26"/>
      <c r="I27" s="26">
        <f t="shared" ref="I27" si="5">SUM(I26)</f>
        <v>10</v>
      </c>
      <c r="J27" s="26">
        <f>SUM(J26)</f>
        <v>40</v>
      </c>
      <c r="K27" s="26"/>
      <c r="L27" s="1315"/>
      <c r="M27" s="1316"/>
      <c r="N27" s="1316"/>
      <c r="O27" s="1316"/>
      <c r="P27" s="15"/>
      <c r="Q27" s="15"/>
      <c r="R27" s="15"/>
      <c r="S27" s="15"/>
      <c r="T27" s="15"/>
      <c r="U27" s="15"/>
      <c r="V27" s="15"/>
      <c r="W27" s="15"/>
    </row>
    <row r="28" spans="1:23" s="18" customFormat="1" ht="20.25" customHeight="1" x14ac:dyDescent="0.25">
      <c r="A28" s="10" t="s">
        <v>21</v>
      </c>
      <c r="B28" s="11" t="s">
        <v>43</v>
      </c>
      <c r="C28" s="1318" t="s">
        <v>44</v>
      </c>
      <c r="D28" s="1318"/>
      <c r="E28" s="1318"/>
      <c r="F28" s="1318"/>
      <c r="G28" s="1318"/>
      <c r="H28" s="1318"/>
      <c r="I28" s="1318"/>
      <c r="J28" s="1318"/>
      <c r="K28" s="1318"/>
      <c r="L28" s="1318"/>
      <c r="M28" s="1318"/>
      <c r="N28" s="1318"/>
      <c r="O28" s="1318"/>
      <c r="P28" s="1"/>
    </row>
    <row r="29" spans="1:23" s="38" customFormat="1" ht="22.5" customHeight="1" x14ac:dyDescent="0.25">
      <c r="A29" s="1375" t="s">
        <v>21</v>
      </c>
      <c r="B29" s="1376" t="s">
        <v>43</v>
      </c>
      <c r="C29" s="1382" t="s">
        <v>21</v>
      </c>
      <c r="D29" s="1360" t="s">
        <v>45</v>
      </c>
      <c r="E29" s="1385">
        <v>288712070</v>
      </c>
      <c r="F29" s="1320" t="s">
        <v>701</v>
      </c>
      <c r="G29" s="27" t="s">
        <v>46</v>
      </c>
      <c r="H29" s="28"/>
      <c r="I29" s="29"/>
      <c r="J29" s="31"/>
      <c r="K29" s="31"/>
      <c r="L29" s="1322"/>
      <c r="M29" s="1324"/>
      <c r="N29" s="1324"/>
      <c r="O29" s="1326"/>
      <c r="P29" s="15"/>
      <c r="Q29" s="15"/>
      <c r="R29" s="15"/>
      <c r="S29" s="15"/>
      <c r="T29" s="15"/>
      <c r="U29" s="15"/>
      <c r="V29" s="15"/>
      <c r="W29" s="15"/>
    </row>
    <row r="30" spans="1:23" s="38" customFormat="1" ht="22.5" customHeight="1" x14ac:dyDescent="0.25">
      <c r="A30" s="1375"/>
      <c r="B30" s="1376"/>
      <c r="C30" s="1382"/>
      <c r="D30" s="1360"/>
      <c r="E30" s="1386"/>
      <c r="F30" s="1320"/>
      <c r="G30" s="27" t="s">
        <v>25</v>
      </c>
      <c r="H30" s="28"/>
      <c r="I30" s="39"/>
      <c r="J30" s="31"/>
      <c r="K30" s="31"/>
      <c r="L30" s="1322"/>
      <c r="M30" s="1324"/>
      <c r="N30" s="1324"/>
      <c r="O30" s="1326"/>
      <c r="P30" s="15"/>
      <c r="Q30" s="15"/>
      <c r="R30" s="15"/>
      <c r="S30" s="15"/>
      <c r="T30" s="15"/>
      <c r="U30" s="15"/>
      <c r="V30" s="15"/>
      <c r="W30" s="15"/>
    </row>
    <row r="31" spans="1:23" s="38" customFormat="1" ht="22.5" customHeight="1" x14ac:dyDescent="0.25">
      <c r="A31" s="1375"/>
      <c r="B31" s="1376"/>
      <c r="C31" s="1382"/>
      <c r="D31" s="1360"/>
      <c r="E31" s="1386"/>
      <c r="F31" s="1320"/>
      <c r="G31" s="27" t="s">
        <v>24</v>
      </c>
      <c r="H31" s="28">
        <v>161.69999999999999</v>
      </c>
      <c r="I31" s="40"/>
      <c r="J31" s="31"/>
      <c r="K31" s="31"/>
      <c r="L31" s="1322"/>
      <c r="M31" s="1324"/>
      <c r="N31" s="1324"/>
      <c r="O31" s="1326"/>
      <c r="P31" s="15"/>
      <c r="Q31" s="15"/>
      <c r="R31" s="15"/>
      <c r="S31" s="15"/>
      <c r="T31" s="15"/>
      <c r="U31" s="15"/>
      <c r="V31" s="15"/>
      <c r="W31" s="15"/>
    </row>
    <row r="32" spans="1:23" s="38" customFormat="1" ht="22.5" customHeight="1" x14ac:dyDescent="0.25">
      <c r="A32" s="1375"/>
      <c r="B32" s="1376"/>
      <c r="C32" s="1382"/>
      <c r="D32" s="1360"/>
      <c r="E32" s="1386"/>
      <c r="F32" s="1320"/>
      <c r="G32" s="27" t="s">
        <v>47</v>
      </c>
      <c r="H32" s="28"/>
      <c r="I32" s="39"/>
      <c r="J32" s="31"/>
      <c r="K32" s="31"/>
      <c r="L32" s="1322"/>
      <c r="M32" s="1324"/>
      <c r="N32" s="1324"/>
      <c r="O32" s="1326"/>
    </row>
    <row r="33" spans="1:33" s="38" customFormat="1" ht="23.25" customHeight="1" x14ac:dyDescent="0.25">
      <c r="A33" s="1381"/>
      <c r="B33" s="1381"/>
      <c r="C33" s="1383"/>
      <c r="D33" s="1384"/>
      <c r="E33" s="1386"/>
      <c r="F33" s="1321"/>
      <c r="G33" s="16" t="s">
        <v>26</v>
      </c>
      <c r="H33" s="26">
        <f>SUM(H29:H32)</f>
        <v>161.69999999999999</v>
      </c>
      <c r="I33" s="26"/>
      <c r="J33" s="26"/>
      <c r="K33" s="26"/>
      <c r="L33" s="1323"/>
      <c r="M33" s="1325"/>
      <c r="N33" s="1325"/>
      <c r="O33" s="1327"/>
    </row>
    <row r="34" spans="1:33" s="38" customFormat="1" ht="33" customHeight="1" x14ac:dyDescent="0.25">
      <c r="A34" s="1520" t="s">
        <v>21</v>
      </c>
      <c r="B34" s="1523" t="s">
        <v>43</v>
      </c>
      <c r="C34" s="1526" t="s">
        <v>36</v>
      </c>
      <c r="D34" s="1529" t="s">
        <v>814</v>
      </c>
      <c r="E34" s="1532">
        <v>288712070</v>
      </c>
      <c r="F34" s="1535" t="s">
        <v>702</v>
      </c>
      <c r="G34" s="41" t="s">
        <v>24</v>
      </c>
      <c r="H34" s="656"/>
      <c r="I34" s="39">
        <v>3</v>
      </c>
      <c r="J34" s="656">
        <v>3</v>
      </c>
      <c r="K34" s="656">
        <v>3</v>
      </c>
      <c r="L34" s="643" t="s">
        <v>668</v>
      </c>
      <c r="M34" s="32">
        <v>6</v>
      </c>
      <c r="N34" s="32">
        <v>6</v>
      </c>
      <c r="O34" s="642">
        <v>6</v>
      </c>
      <c r="P34" s="15"/>
      <c r="Q34" s="15"/>
      <c r="R34" s="15"/>
      <c r="S34" s="15"/>
      <c r="T34" s="15"/>
      <c r="U34" s="15"/>
      <c r="V34" s="15"/>
      <c r="W34" s="15"/>
    </row>
    <row r="35" spans="1:33" s="38" customFormat="1" ht="28.5" customHeight="1" x14ac:dyDescent="0.25">
      <c r="A35" s="1521"/>
      <c r="B35" s="1524"/>
      <c r="C35" s="1527"/>
      <c r="D35" s="1530"/>
      <c r="E35" s="1533"/>
      <c r="F35" s="1536"/>
      <c r="G35" s="41" t="s">
        <v>690</v>
      </c>
      <c r="H35" s="656"/>
      <c r="I35" s="39">
        <v>3.4</v>
      </c>
      <c r="J35" s="656">
        <v>3.4</v>
      </c>
      <c r="K35" s="656">
        <v>3.4</v>
      </c>
      <c r="L35" s="643" t="s">
        <v>692</v>
      </c>
      <c r="M35" s="32">
        <v>3</v>
      </c>
      <c r="N35" s="32">
        <v>3</v>
      </c>
      <c r="O35" s="642">
        <v>3</v>
      </c>
      <c r="P35" s="15"/>
      <c r="Q35" s="15"/>
      <c r="R35" s="15"/>
      <c r="S35" s="15"/>
      <c r="T35" s="15"/>
      <c r="U35" s="15"/>
      <c r="V35" s="15"/>
      <c r="W35" s="15"/>
    </row>
    <row r="36" spans="1:33" s="38" customFormat="1" ht="33" customHeight="1" x14ac:dyDescent="0.25">
      <c r="A36" s="1522"/>
      <c r="B36" s="1525"/>
      <c r="C36" s="1528"/>
      <c r="D36" s="1531"/>
      <c r="E36" s="1534"/>
      <c r="F36" s="1537"/>
      <c r="G36" s="16" t="s">
        <v>26</v>
      </c>
      <c r="H36" s="26"/>
      <c r="I36" s="26">
        <f>SUM(I34:I35)</f>
        <v>6.4</v>
      </c>
      <c r="J36" s="26">
        <f>SUM(J34:J35)</f>
        <v>6.4</v>
      </c>
      <c r="K36" s="26">
        <f>SUM(K34:K35)</f>
        <v>6.4</v>
      </c>
      <c r="L36" s="653" t="s">
        <v>691</v>
      </c>
      <c r="M36" s="644">
        <v>12</v>
      </c>
      <c r="N36" s="654">
        <v>12</v>
      </c>
      <c r="O36" s="655">
        <v>12</v>
      </c>
      <c r="P36" s="15"/>
      <c r="Q36" s="15"/>
      <c r="R36" s="15"/>
      <c r="S36" s="15"/>
      <c r="T36" s="15"/>
      <c r="U36" s="15"/>
      <c r="V36" s="15"/>
      <c r="W36" s="15"/>
    </row>
    <row r="37" spans="1:33" s="18" customFormat="1" ht="15.75" x14ac:dyDescent="0.25">
      <c r="A37" s="10" t="s">
        <v>21</v>
      </c>
      <c r="B37" s="11" t="s">
        <v>50</v>
      </c>
      <c r="C37" s="1332" t="s">
        <v>773</v>
      </c>
      <c r="D37" s="1332"/>
      <c r="E37" s="1332"/>
      <c r="F37" s="1332"/>
      <c r="G37" s="1332"/>
      <c r="H37" s="1332"/>
      <c r="I37" s="1332"/>
      <c r="J37" s="1332"/>
      <c r="K37" s="1332"/>
      <c r="L37" s="1332"/>
      <c r="M37" s="1332"/>
      <c r="N37" s="1332"/>
      <c r="O37" s="1333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</row>
    <row r="38" spans="1:33" s="45" customFormat="1" ht="29.25" customHeight="1" x14ac:dyDescent="0.25">
      <c r="A38" s="1387" t="s">
        <v>21</v>
      </c>
      <c r="B38" s="1388" t="s">
        <v>50</v>
      </c>
      <c r="C38" s="1389" t="s">
        <v>51</v>
      </c>
      <c r="D38" s="1390" t="s">
        <v>761</v>
      </c>
      <c r="E38" s="1392">
        <v>288712070</v>
      </c>
      <c r="F38" s="1394" t="s">
        <v>751</v>
      </c>
      <c r="G38" s="42" t="s">
        <v>46</v>
      </c>
      <c r="H38" s="43">
        <v>70.5</v>
      </c>
      <c r="I38" s="46"/>
      <c r="J38" s="598">
        <v>50</v>
      </c>
      <c r="K38" s="44"/>
      <c r="L38" s="1328" t="s">
        <v>781</v>
      </c>
      <c r="M38" s="1330">
        <v>1</v>
      </c>
      <c r="N38" s="1330"/>
      <c r="O38" s="1331"/>
      <c r="P38" s="23"/>
      <c r="Q38" s="15"/>
      <c r="R38" s="15"/>
      <c r="S38" s="15"/>
      <c r="T38" s="15"/>
      <c r="U38" s="15"/>
      <c r="V38" s="15"/>
      <c r="W38" s="15"/>
      <c r="X38" s="38"/>
      <c r="Y38" s="38"/>
      <c r="Z38" s="38"/>
      <c r="AA38" s="38"/>
      <c r="AB38" s="38"/>
      <c r="AC38" s="38"/>
      <c r="AD38" s="38"/>
      <c r="AE38" s="38"/>
      <c r="AF38" s="38"/>
      <c r="AG38" s="38"/>
    </row>
    <row r="39" spans="1:33" s="45" customFormat="1" ht="27.75" customHeight="1" x14ac:dyDescent="0.25">
      <c r="A39" s="1387"/>
      <c r="B39" s="1388"/>
      <c r="C39" s="1389"/>
      <c r="D39" s="1391"/>
      <c r="E39" s="1393"/>
      <c r="F39" s="1395"/>
      <c r="G39" s="42" t="s">
        <v>25</v>
      </c>
      <c r="H39" s="43"/>
      <c r="I39" s="46"/>
      <c r="J39" s="598"/>
      <c r="K39" s="44"/>
      <c r="L39" s="1329"/>
      <c r="M39" s="1331"/>
      <c r="N39" s="1331"/>
      <c r="O39" s="1331"/>
      <c r="P39" s="23"/>
      <c r="Q39" s="15"/>
      <c r="R39" s="15"/>
      <c r="S39" s="15"/>
      <c r="T39" s="15"/>
      <c r="U39" s="15"/>
      <c r="V39" s="15"/>
      <c r="W39" s="15"/>
      <c r="X39" s="38"/>
      <c r="Y39" s="38"/>
      <c r="Z39" s="38"/>
      <c r="AA39" s="38"/>
      <c r="AB39" s="38"/>
      <c r="AC39" s="38"/>
      <c r="AD39" s="38"/>
      <c r="AE39" s="38"/>
      <c r="AF39" s="38"/>
      <c r="AG39" s="38"/>
    </row>
    <row r="40" spans="1:33" s="45" customFormat="1" ht="29.25" customHeight="1" x14ac:dyDescent="0.25">
      <c r="A40" s="1387"/>
      <c r="B40" s="1388"/>
      <c r="C40" s="1389"/>
      <c r="D40" s="1391"/>
      <c r="E40" s="1393"/>
      <c r="F40" s="1395"/>
      <c r="G40" s="42" t="s">
        <v>47</v>
      </c>
      <c r="H40" s="43"/>
      <c r="I40" s="36"/>
      <c r="J40" s="598"/>
      <c r="K40" s="44"/>
      <c r="L40" s="1329"/>
      <c r="M40" s="1331"/>
      <c r="N40" s="1331"/>
      <c r="O40" s="1331"/>
      <c r="P40" s="15"/>
      <c r="Q40" s="15"/>
      <c r="R40" s="15"/>
      <c r="S40" s="15"/>
      <c r="T40" s="15"/>
      <c r="U40" s="15"/>
      <c r="V40" s="15"/>
      <c r="W40" s="15"/>
      <c r="X40" s="38"/>
      <c r="Y40" s="38"/>
      <c r="Z40" s="38"/>
      <c r="AA40" s="38"/>
      <c r="AB40" s="38"/>
      <c r="AC40" s="38"/>
      <c r="AD40" s="38"/>
      <c r="AE40" s="38"/>
      <c r="AF40" s="38"/>
      <c r="AG40" s="38"/>
    </row>
    <row r="41" spans="1:33" s="45" customFormat="1" ht="30" customHeight="1" x14ac:dyDescent="0.25">
      <c r="A41" s="1387"/>
      <c r="B41" s="1388"/>
      <c r="C41" s="1389"/>
      <c r="D41" s="1391"/>
      <c r="E41" s="1393"/>
      <c r="F41" s="1395"/>
      <c r="G41" s="42" t="s">
        <v>24</v>
      </c>
      <c r="H41" s="43"/>
      <c r="I41" s="46">
        <v>50</v>
      </c>
      <c r="J41" s="598"/>
      <c r="K41" s="44"/>
      <c r="L41" s="1329"/>
      <c r="M41" s="1331"/>
      <c r="N41" s="1331"/>
      <c r="O41" s="1331"/>
      <c r="P41" s="15"/>
      <c r="Q41" s="15"/>
      <c r="R41" s="15"/>
      <c r="S41" s="15"/>
      <c r="T41" s="15"/>
      <c r="U41" s="15"/>
      <c r="V41" s="15"/>
      <c r="W41" s="15"/>
      <c r="X41" s="38"/>
      <c r="Y41" s="38"/>
      <c r="Z41" s="38"/>
      <c r="AA41" s="38"/>
      <c r="AB41" s="38"/>
      <c r="AC41" s="38"/>
      <c r="AD41" s="38"/>
      <c r="AE41" s="38"/>
      <c r="AF41" s="38"/>
    </row>
    <row r="42" spans="1:33" s="45" customFormat="1" ht="30" customHeight="1" x14ac:dyDescent="0.25">
      <c r="A42" s="1387"/>
      <c r="B42" s="1388"/>
      <c r="C42" s="1389"/>
      <c r="D42" s="1391"/>
      <c r="E42" s="1393"/>
      <c r="F42" s="1395"/>
      <c r="G42" s="657" t="s">
        <v>48</v>
      </c>
      <c r="H42" s="43"/>
      <c r="I42" s="46">
        <v>10</v>
      </c>
      <c r="J42" s="598"/>
      <c r="K42" s="598"/>
      <c r="L42" s="1329"/>
      <c r="M42" s="1331"/>
      <c r="N42" s="1331"/>
      <c r="O42" s="1331"/>
      <c r="P42" s="15"/>
      <c r="Q42" s="15"/>
      <c r="R42" s="15"/>
      <c r="S42" s="15"/>
      <c r="T42" s="15"/>
      <c r="U42" s="15"/>
      <c r="V42" s="15"/>
      <c r="W42" s="15"/>
      <c r="X42" s="38"/>
      <c r="Y42" s="38"/>
      <c r="Z42" s="38"/>
      <c r="AA42" s="38"/>
      <c r="AB42" s="38"/>
      <c r="AC42" s="38"/>
      <c r="AD42" s="38"/>
      <c r="AE42" s="38"/>
      <c r="AF42" s="38"/>
    </row>
    <row r="43" spans="1:33" s="45" customFormat="1" ht="27.75" customHeight="1" x14ac:dyDescent="0.25">
      <c r="A43" s="1387"/>
      <c r="B43" s="1388"/>
      <c r="C43" s="1389"/>
      <c r="D43" s="1391"/>
      <c r="E43" s="1393"/>
      <c r="F43" s="1395"/>
      <c r="G43" s="47" t="s">
        <v>26</v>
      </c>
      <c r="H43" s="26">
        <f>SUM(H38:H41)</f>
        <v>70.5</v>
      </c>
      <c r="I43" s="26">
        <f>SUM(I38:I42)</f>
        <v>60</v>
      </c>
      <c r="J43" s="26">
        <f>SUM(J38:J41)</f>
        <v>50</v>
      </c>
      <c r="K43" s="26"/>
      <c r="L43" s="1329"/>
      <c r="M43" s="1331"/>
      <c r="N43" s="1331"/>
      <c r="O43" s="1331"/>
      <c r="P43" s="15"/>
      <c r="Q43" s="15"/>
      <c r="R43" s="15"/>
      <c r="S43" s="15"/>
      <c r="T43" s="15"/>
      <c r="U43" s="15"/>
      <c r="V43" s="15"/>
      <c r="W43" s="15"/>
      <c r="X43" s="38"/>
      <c r="Y43" s="38"/>
      <c r="Z43" s="38"/>
      <c r="AA43" s="38"/>
      <c r="AB43" s="38"/>
      <c r="AC43" s="38"/>
      <c r="AD43" s="38"/>
      <c r="AE43" s="38"/>
      <c r="AF43" s="38"/>
    </row>
    <row r="44" spans="1:33" s="38" customFormat="1" ht="24.6" customHeight="1" x14ac:dyDescent="0.25">
      <c r="A44" s="1375" t="s">
        <v>21</v>
      </c>
      <c r="B44" s="1376" t="s">
        <v>50</v>
      </c>
      <c r="C44" s="1398" t="s">
        <v>53</v>
      </c>
      <c r="D44" s="1390" t="s">
        <v>54</v>
      </c>
      <c r="E44" s="1400">
        <v>288712070</v>
      </c>
      <c r="F44" s="1402" t="s">
        <v>32</v>
      </c>
      <c r="G44" s="48" t="s">
        <v>47</v>
      </c>
      <c r="H44" s="22"/>
      <c r="I44" s="46"/>
      <c r="J44" s="49"/>
      <c r="K44" s="49"/>
      <c r="L44" s="1328" t="s">
        <v>779</v>
      </c>
      <c r="M44" s="1362" t="s">
        <v>324</v>
      </c>
      <c r="N44" s="1362"/>
      <c r="O44" s="1335"/>
      <c r="P44" s="23"/>
    </row>
    <row r="45" spans="1:33" s="38" customFormat="1" ht="22.9" customHeight="1" x14ac:dyDescent="0.25">
      <c r="A45" s="1396"/>
      <c r="B45" s="1397"/>
      <c r="C45" s="1399"/>
      <c r="D45" s="1391"/>
      <c r="E45" s="1401"/>
      <c r="F45" s="1403"/>
      <c r="G45" s="42" t="s">
        <v>24</v>
      </c>
      <c r="H45" s="50">
        <v>50.1</v>
      </c>
      <c r="I45" s="46">
        <v>100</v>
      </c>
      <c r="J45" s="49"/>
      <c r="K45" s="49"/>
      <c r="L45" s="1337"/>
      <c r="M45" s="1404"/>
      <c r="N45" s="1404"/>
      <c r="O45" s="1336"/>
      <c r="P45" s="51"/>
    </row>
    <row r="46" spans="1:33" s="38" customFormat="1" ht="27.6" customHeight="1" x14ac:dyDescent="0.25">
      <c r="A46" s="1396"/>
      <c r="B46" s="1397"/>
      <c r="C46" s="1399"/>
      <c r="D46" s="1391"/>
      <c r="E46" s="1401"/>
      <c r="F46" s="1403"/>
      <c r="G46" s="47" t="s">
        <v>26</v>
      </c>
      <c r="H46" s="25">
        <f>SUM(H44:H45)</f>
        <v>50.1</v>
      </c>
      <c r="I46" s="26">
        <f t="shared" ref="I46" si="6">SUM(I44:I45)</f>
        <v>100</v>
      </c>
      <c r="J46" s="26"/>
      <c r="K46" s="26"/>
      <c r="L46" s="1337"/>
      <c r="M46" s="1404"/>
      <c r="N46" s="1404"/>
      <c r="O46" s="1336"/>
    </row>
    <row r="47" spans="1:33" s="38" customFormat="1" ht="23.25" customHeight="1" x14ac:dyDescent="0.25">
      <c r="A47" s="1405" t="s">
        <v>21</v>
      </c>
      <c r="B47" s="1407" t="s">
        <v>50</v>
      </c>
      <c r="C47" s="1408" t="s">
        <v>55</v>
      </c>
      <c r="D47" s="1360" t="s">
        <v>56</v>
      </c>
      <c r="E47" s="1400">
        <v>288712070</v>
      </c>
      <c r="F47" s="1402" t="s">
        <v>32</v>
      </c>
      <c r="G47" s="52" t="s">
        <v>46</v>
      </c>
      <c r="H47" s="53"/>
      <c r="I47" s="36"/>
      <c r="J47" s="37"/>
      <c r="K47" s="37"/>
      <c r="L47" s="1373" t="s">
        <v>673</v>
      </c>
      <c r="M47" s="1362"/>
      <c r="N47" s="1334">
        <v>15</v>
      </c>
      <c r="O47" s="1334"/>
    </row>
    <row r="48" spans="1:33" s="38" customFormat="1" ht="23.25" customHeight="1" x14ac:dyDescent="0.25">
      <c r="A48" s="1406"/>
      <c r="B48" s="1407"/>
      <c r="C48" s="1408"/>
      <c r="D48" s="1360"/>
      <c r="E48" s="1401"/>
      <c r="F48" s="1403"/>
      <c r="G48" s="52" t="s">
        <v>47</v>
      </c>
      <c r="H48" s="53"/>
      <c r="I48" s="54"/>
      <c r="J48" s="22"/>
      <c r="K48" s="22"/>
      <c r="L48" s="1373"/>
      <c r="M48" s="1362"/>
      <c r="N48" s="1334"/>
      <c r="O48" s="1334"/>
    </row>
    <row r="49" spans="1:23" s="38" customFormat="1" ht="23.25" customHeight="1" x14ac:dyDescent="0.25">
      <c r="A49" s="1406"/>
      <c r="B49" s="1407"/>
      <c r="C49" s="1408"/>
      <c r="D49" s="1360"/>
      <c r="E49" s="1401"/>
      <c r="F49" s="1403"/>
      <c r="G49" s="52" t="s">
        <v>24</v>
      </c>
      <c r="H49" s="53"/>
      <c r="I49" s="614">
        <v>25.4</v>
      </c>
      <c r="J49" s="109">
        <v>50</v>
      </c>
      <c r="K49" s="22"/>
      <c r="L49" s="1373"/>
      <c r="M49" s="1362"/>
      <c r="N49" s="1334"/>
      <c r="O49" s="1334"/>
    </row>
    <row r="50" spans="1:23" s="38" customFormat="1" ht="23.25" customHeight="1" x14ac:dyDescent="0.25">
      <c r="A50" s="1406"/>
      <c r="B50" s="1407"/>
      <c r="C50" s="1408"/>
      <c r="D50" s="1360"/>
      <c r="E50" s="1401"/>
      <c r="F50" s="1403"/>
      <c r="G50" s="52" t="s">
        <v>25</v>
      </c>
      <c r="H50" s="53"/>
      <c r="I50" s="26"/>
      <c r="J50" s="109">
        <v>350</v>
      </c>
      <c r="K50" s="22"/>
      <c r="L50" s="1373"/>
      <c r="M50" s="1362"/>
      <c r="N50" s="1334"/>
      <c r="O50" s="1334"/>
    </row>
    <row r="51" spans="1:23" s="38" customFormat="1" ht="23.25" customHeight="1" x14ac:dyDescent="0.25">
      <c r="A51" s="1406"/>
      <c r="B51" s="1407"/>
      <c r="C51" s="1408"/>
      <c r="D51" s="1360"/>
      <c r="E51" s="1401"/>
      <c r="F51" s="1403"/>
      <c r="G51" s="47" t="s">
        <v>26</v>
      </c>
      <c r="H51" s="25"/>
      <c r="I51" s="26">
        <f t="shared" ref="I51" si="7">SUM(I47:I50)</f>
        <v>25.4</v>
      </c>
      <c r="J51" s="26">
        <f>SUM(J47:J50)</f>
        <v>400</v>
      </c>
      <c r="K51" s="26"/>
      <c r="L51" s="1373"/>
      <c r="M51" s="1362"/>
      <c r="N51" s="1334"/>
      <c r="O51" s="1334"/>
    </row>
    <row r="52" spans="1:23" s="38" customFormat="1" ht="23.25" customHeight="1" x14ac:dyDescent="0.25">
      <c r="A52" s="1405" t="s">
        <v>21</v>
      </c>
      <c r="B52" s="1407" t="s">
        <v>50</v>
      </c>
      <c r="C52" s="1408" t="s">
        <v>57</v>
      </c>
      <c r="D52" s="1360" t="s">
        <v>58</v>
      </c>
      <c r="E52" s="1400">
        <v>288712070</v>
      </c>
      <c r="F52" s="1402" t="s">
        <v>50</v>
      </c>
      <c r="G52" s="52" t="s">
        <v>25</v>
      </c>
      <c r="H52" s="22"/>
      <c r="I52" s="46"/>
      <c r="J52" s="22"/>
      <c r="K52" s="22"/>
      <c r="L52" s="1409" t="s">
        <v>59</v>
      </c>
      <c r="M52" s="1411">
        <v>18</v>
      </c>
      <c r="N52" s="1411">
        <v>18</v>
      </c>
      <c r="O52" s="1411">
        <v>18</v>
      </c>
    </row>
    <row r="53" spans="1:23" s="38" customFormat="1" ht="23.25" customHeight="1" x14ac:dyDescent="0.25">
      <c r="A53" s="1406"/>
      <c r="B53" s="1407"/>
      <c r="C53" s="1408"/>
      <c r="D53" s="1360"/>
      <c r="E53" s="1401"/>
      <c r="F53" s="1402"/>
      <c r="G53" s="52" t="s">
        <v>24</v>
      </c>
      <c r="H53" s="22">
        <v>1.5</v>
      </c>
      <c r="I53" s="46">
        <v>2</v>
      </c>
      <c r="J53" s="22">
        <v>2</v>
      </c>
      <c r="K53" s="22">
        <v>2</v>
      </c>
      <c r="L53" s="1410"/>
      <c r="M53" s="1412"/>
      <c r="N53" s="1412"/>
      <c r="O53" s="1412"/>
    </row>
    <row r="54" spans="1:23" s="38" customFormat="1" ht="23.25" customHeight="1" x14ac:dyDescent="0.25">
      <c r="A54" s="1406"/>
      <c r="B54" s="1407"/>
      <c r="C54" s="1408"/>
      <c r="D54" s="1360"/>
      <c r="E54" s="1401"/>
      <c r="F54" s="1402"/>
      <c r="G54" s="47" t="s">
        <v>26</v>
      </c>
      <c r="H54" s="25">
        <f>SUM(H52:H53)</f>
        <v>1.5</v>
      </c>
      <c r="I54" s="26">
        <f t="shared" ref="I54:K54" si="8">SUM(I52:I53)</f>
        <v>2</v>
      </c>
      <c r="J54" s="26">
        <f>SUM(J52:J53)</f>
        <v>2</v>
      </c>
      <c r="K54" s="26">
        <f t="shared" si="8"/>
        <v>2</v>
      </c>
      <c r="L54" s="1410"/>
      <c r="M54" s="1412"/>
      <c r="N54" s="1412"/>
      <c r="O54" s="1412"/>
    </row>
    <row r="55" spans="1:23" s="18" customFormat="1" ht="15.75" customHeight="1" x14ac:dyDescent="0.25">
      <c r="A55" s="10" t="s">
        <v>21</v>
      </c>
      <c r="B55" s="11" t="s">
        <v>30</v>
      </c>
      <c r="C55" s="1318" t="s">
        <v>60</v>
      </c>
      <c r="D55" s="1318"/>
      <c r="E55" s="1318"/>
      <c r="F55" s="1318"/>
      <c r="G55" s="1318"/>
      <c r="H55" s="1318"/>
      <c r="I55" s="1318"/>
      <c r="J55" s="1318"/>
      <c r="K55" s="1318"/>
      <c r="L55" s="1318"/>
      <c r="M55" s="1318"/>
      <c r="N55" s="1318"/>
      <c r="O55" s="1318"/>
    </row>
    <row r="56" spans="1:23" s="38" customFormat="1" ht="27.6" customHeight="1" x14ac:dyDescent="0.25">
      <c r="A56" s="1349" t="s">
        <v>21</v>
      </c>
      <c r="B56" s="1351" t="s">
        <v>30</v>
      </c>
      <c r="C56" s="1353" t="s">
        <v>21</v>
      </c>
      <c r="D56" s="1415" t="s">
        <v>748</v>
      </c>
      <c r="E56" s="1357">
        <v>288712070</v>
      </c>
      <c r="F56" s="1319" t="s">
        <v>21</v>
      </c>
      <c r="G56" s="12" t="s">
        <v>24</v>
      </c>
      <c r="H56" s="21">
        <v>0.9</v>
      </c>
      <c r="I56" s="20">
        <v>19.2</v>
      </c>
      <c r="J56" s="14"/>
      <c r="K56" s="14"/>
      <c r="L56" s="1409" t="s">
        <v>61</v>
      </c>
      <c r="M56" s="1418">
        <v>40</v>
      </c>
      <c r="N56" s="1418">
        <v>25</v>
      </c>
      <c r="O56" s="1418">
        <v>25</v>
      </c>
      <c r="P56" s="23"/>
    </row>
    <row r="57" spans="1:23" s="38" customFormat="1" ht="28.15" customHeight="1" x14ac:dyDescent="0.25">
      <c r="A57" s="1349"/>
      <c r="B57" s="1351"/>
      <c r="C57" s="1353"/>
      <c r="D57" s="1415"/>
      <c r="E57" s="1358"/>
      <c r="F57" s="1319"/>
      <c r="G57" s="12" t="s">
        <v>47</v>
      </c>
      <c r="H57" s="21">
        <v>10.3</v>
      </c>
      <c r="I57" s="20"/>
      <c r="J57" s="14">
        <v>16</v>
      </c>
      <c r="K57" s="14">
        <v>16</v>
      </c>
      <c r="L57" s="1409"/>
      <c r="M57" s="1418"/>
      <c r="N57" s="1418"/>
      <c r="O57" s="1418"/>
    </row>
    <row r="58" spans="1:23" s="38" customFormat="1" ht="31.5" customHeight="1" x14ac:dyDescent="0.25">
      <c r="A58" s="1349"/>
      <c r="B58" s="1351"/>
      <c r="C58" s="1353"/>
      <c r="D58" s="1415"/>
      <c r="E58" s="1358"/>
      <c r="F58" s="1319"/>
      <c r="G58" s="55" t="s">
        <v>26</v>
      </c>
      <c r="H58" s="56">
        <f>SUM(H56:H57)</f>
        <v>11.200000000000001</v>
      </c>
      <c r="I58" s="56">
        <f t="shared" ref="I58:K58" si="9">SUM(I56:I57)</f>
        <v>19.2</v>
      </c>
      <c r="J58" s="56">
        <f>SUM(J56:J57)</f>
        <v>16</v>
      </c>
      <c r="K58" s="56">
        <f t="shared" si="9"/>
        <v>16</v>
      </c>
      <c r="L58" s="1417"/>
      <c r="M58" s="1418"/>
      <c r="N58" s="1418"/>
      <c r="O58" s="1418"/>
      <c r="P58" s="57"/>
    </row>
    <row r="59" spans="1:23" s="38" customFormat="1" ht="39" customHeight="1" x14ac:dyDescent="0.25">
      <c r="A59" s="1420" t="s">
        <v>21</v>
      </c>
      <c r="B59" s="1421" t="s">
        <v>30</v>
      </c>
      <c r="C59" s="1422" t="s">
        <v>62</v>
      </c>
      <c r="D59" s="1424" t="s">
        <v>762</v>
      </c>
      <c r="E59" s="1357">
        <v>288712070</v>
      </c>
      <c r="F59" s="1319" t="s">
        <v>21</v>
      </c>
      <c r="G59" s="58" t="s">
        <v>24</v>
      </c>
      <c r="H59" s="13">
        <v>25.6</v>
      </c>
      <c r="I59" s="635">
        <v>17</v>
      </c>
      <c r="J59" s="59">
        <v>30</v>
      </c>
      <c r="K59" s="13">
        <v>36</v>
      </c>
      <c r="L59" s="1413" t="s">
        <v>63</v>
      </c>
      <c r="M59" s="1324">
        <v>2</v>
      </c>
      <c r="N59" s="1324">
        <v>1</v>
      </c>
      <c r="O59" s="1324">
        <v>1</v>
      </c>
      <c r="P59" s="1310"/>
      <c r="Q59" s="60"/>
      <c r="R59" s="60"/>
      <c r="S59" s="60"/>
      <c r="T59" s="60"/>
      <c r="U59" s="60"/>
      <c r="V59" s="60"/>
      <c r="W59" s="15"/>
    </row>
    <row r="60" spans="1:23" s="38" customFormat="1" ht="39.75" customHeight="1" x14ac:dyDescent="0.25">
      <c r="A60" s="1420"/>
      <c r="B60" s="1421"/>
      <c r="C60" s="1422"/>
      <c r="D60" s="1424"/>
      <c r="E60" s="1358"/>
      <c r="F60" s="1319"/>
      <c r="G60" s="16" t="s">
        <v>26</v>
      </c>
      <c r="H60" s="17">
        <f>SUM(H59)</f>
        <v>25.6</v>
      </c>
      <c r="I60" s="17">
        <f t="shared" ref="I60:K60" si="10">SUM(I59)</f>
        <v>17</v>
      </c>
      <c r="J60" s="17">
        <f>SUM(J59)</f>
        <v>30</v>
      </c>
      <c r="K60" s="17">
        <f t="shared" si="10"/>
        <v>36</v>
      </c>
      <c r="L60" s="1414"/>
      <c r="M60" s="1324"/>
      <c r="N60" s="1324"/>
      <c r="O60" s="1324"/>
      <c r="P60" s="1310"/>
      <c r="Q60" s="60"/>
      <c r="R60" s="60"/>
      <c r="S60" s="60"/>
      <c r="T60" s="60"/>
      <c r="U60" s="60"/>
      <c r="V60" s="60"/>
      <c r="W60" s="15"/>
    </row>
    <row r="61" spans="1:23" s="18" customFormat="1" ht="15.75" x14ac:dyDescent="0.25">
      <c r="A61" s="10" t="s">
        <v>27</v>
      </c>
      <c r="B61" s="1416" t="s">
        <v>64</v>
      </c>
      <c r="C61" s="1416"/>
      <c r="D61" s="1416"/>
      <c r="E61" s="1416"/>
      <c r="F61" s="1416"/>
      <c r="G61" s="1416"/>
      <c r="H61" s="1416"/>
      <c r="I61" s="1416"/>
      <c r="J61" s="1416"/>
      <c r="K61" s="1416"/>
      <c r="L61" s="1416"/>
      <c r="M61" s="1416"/>
      <c r="N61" s="1416"/>
      <c r="O61" s="1416"/>
      <c r="P61" s="538"/>
    </row>
    <row r="62" spans="1:23" s="18" customFormat="1" ht="18" customHeight="1" x14ac:dyDescent="0.25">
      <c r="A62" s="10" t="s">
        <v>27</v>
      </c>
      <c r="B62" s="61" t="s">
        <v>21</v>
      </c>
      <c r="C62" s="1419" t="s">
        <v>65</v>
      </c>
      <c r="D62" s="1419"/>
      <c r="E62" s="1419"/>
      <c r="F62" s="1419"/>
      <c r="G62" s="1419"/>
      <c r="H62" s="1419"/>
      <c r="I62" s="1419"/>
      <c r="J62" s="1419"/>
      <c r="K62" s="1419"/>
      <c r="L62" s="1419"/>
      <c r="M62" s="1419"/>
      <c r="N62" s="1419"/>
      <c r="O62" s="1419"/>
      <c r="P62" s="539"/>
    </row>
    <row r="63" spans="1:23" s="18" customFormat="1" ht="34.5" customHeight="1" x14ac:dyDescent="0.25">
      <c r="A63" s="1420" t="s">
        <v>27</v>
      </c>
      <c r="B63" s="1421" t="s">
        <v>21</v>
      </c>
      <c r="C63" s="1422" t="s">
        <v>50</v>
      </c>
      <c r="D63" s="1423" t="s">
        <v>66</v>
      </c>
      <c r="E63" s="1357">
        <v>288712070</v>
      </c>
      <c r="F63" s="1320" t="s">
        <v>675</v>
      </c>
      <c r="G63" s="52" t="s">
        <v>24</v>
      </c>
      <c r="H63" s="537"/>
      <c r="I63" s="71">
        <v>22.5</v>
      </c>
      <c r="J63" s="22"/>
      <c r="K63" s="22"/>
      <c r="L63" s="1373" t="s">
        <v>763</v>
      </c>
      <c r="M63" s="1362">
        <v>2</v>
      </c>
      <c r="N63" s="1334"/>
      <c r="O63" s="1362"/>
      <c r="Q63" s="62"/>
      <c r="R63" s="62"/>
      <c r="S63" s="62"/>
      <c r="T63" s="62"/>
    </row>
    <row r="64" spans="1:23" s="18" customFormat="1" ht="31.9" customHeight="1" x14ac:dyDescent="0.25">
      <c r="A64" s="1420"/>
      <c r="B64" s="1421"/>
      <c r="C64" s="1422"/>
      <c r="D64" s="1423"/>
      <c r="E64" s="1358"/>
      <c r="F64" s="1320"/>
      <c r="G64" s="63" t="s">
        <v>26</v>
      </c>
      <c r="H64" s="64"/>
      <c r="I64" s="64">
        <f t="shared" ref="I64" si="11">SUM(I63)</f>
        <v>22.5</v>
      </c>
      <c r="J64" s="64"/>
      <c r="K64" s="64"/>
      <c r="L64" s="1373"/>
      <c r="M64" s="1362"/>
      <c r="N64" s="1334"/>
      <c r="O64" s="1362"/>
      <c r="P64" s="1"/>
    </row>
    <row r="65" spans="1:22" s="18" customFormat="1" ht="34.15" customHeight="1" x14ac:dyDescent="0.25">
      <c r="A65" s="1420" t="s">
        <v>27</v>
      </c>
      <c r="B65" s="1421" t="s">
        <v>21</v>
      </c>
      <c r="C65" s="1422" t="s">
        <v>38</v>
      </c>
      <c r="D65" s="1423" t="s">
        <v>68</v>
      </c>
      <c r="E65" s="1357">
        <v>157531950</v>
      </c>
      <c r="F65" s="1430" t="s">
        <v>67</v>
      </c>
      <c r="G65" s="52" t="s">
        <v>24</v>
      </c>
      <c r="H65" s="22"/>
      <c r="I65" s="65"/>
      <c r="J65" s="598">
        <v>50</v>
      </c>
      <c r="K65" s="44">
        <v>50</v>
      </c>
      <c r="L65" s="1432" t="s">
        <v>764</v>
      </c>
      <c r="M65" s="1435"/>
      <c r="N65" s="1438"/>
      <c r="O65" s="1425" t="s">
        <v>683</v>
      </c>
      <c r="P65" s="66"/>
    </row>
    <row r="66" spans="1:22" s="18" customFormat="1" ht="34.15" customHeight="1" x14ac:dyDescent="0.25">
      <c r="A66" s="1420"/>
      <c r="B66" s="1421"/>
      <c r="C66" s="1422"/>
      <c r="D66" s="1423"/>
      <c r="E66" s="1357"/>
      <c r="F66" s="1431"/>
      <c r="G66" s="626" t="s">
        <v>25</v>
      </c>
      <c r="H66" s="595"/>
      <c r="I66" s="65"/>
      <c r="J66" s="598">
        <v>100</v>
      </c>
      <c r="K66" s="598">
        <v>100</v>
      </c>
      <c r="L66" s="1433"/>
      <c r="M66" s="1436"/>
      <c r="N66" s="1439"/>
      <c r="O66" s="1426"/>
      <c r="P66" s="66"/>
    </row>
    <row r="67" spans="1:22" s="18" customFormat="1" ht="33" customHeight="1" x14ac:dyDescent="0.25">
      <c r="A67" s="1420"/>
      <c r="B67" s="1421"/>
      <c r="C67" s="1422"/>
      <c r="D67" s="1423"/>
      <c r="E67" s="1358"/>
      <c r="F67" s="1431"/>
      <c r="G67" s="63" t="s">
        <v>26</v>
      </c>
      <c r="H67" s="64"/>
      <c r="I67" s="64"/>
      <c r="J67" s="64">
        <f>SUM(J65:J66)</f>
        <v>150</v>
      </c>
      <c r="K67" s="64">
        <f>SUM(K65:K66)</f>
        <v>150</v>
      </c>
      <c r="L67" s="1434"/>
      <c r="M67" s="1437"/>
      <c r="N67" s="1440"/>
      <c r="O67" s="1427"/>
    </row>
    <row r="68" spans="1:22" s="38" customFormat="1" ht="34.15" customHeight="1" x14ac:dyDescent="0.25">
      <c r="A68" s="1375" t="s">
        <v>27</v>
      </c>
      <c r="B68" s="1376" t="s">
        <v>21</v>
      </c>
      <c r="C68" s="1398" t="s">
        <v>41</v>
      </c>
      <c r="D68" s="1428" t="s">
        <v>69</v>
      </c>
      <c r="E68" s="1400">
        <v>157531950</v>
      </c>
      <c r="F68" s="1402" t="s">
        <v>70</v>
      </c>
      <c r="G68" s="67" t="s">
        <v>24</v>
      </c>
      <c r="H68" s="22">
        <v>151.4</v>
      </c>
      <c r="I68" s="65"/>
      <c r="J68" s="22">
        <v>151.4</v>
      </c>
      <c r="K68" s="22">
        <v>151.4</v>
      </c>
      <c r="L68" s="1315" t="s">
        <v>71</v>
      </c>
      <c r="M68" s="1363"/>
      <c r="N68" s="1363">
        <v>80</v>
      </c>
      <c r="O68" s="1363">
        <v>100</v>
      </c>
      <c r="P68" s="1441"/>
    </row>
    <row r="69" spans="1:22" s="38" customFormat="1" ht="38.450000000000003" customHeight="1" x14ac:dyDescent="0.25">
      <c r="A69" s="1375"/>
      <c r="B69" s="1376"/>
      <c r="C69" s="1398"/>
      <c r="D69" s="1428"/>
      <c r="E69" s="1400"/>
      <c r="F69" s="1402"/>
      <c r="G69" s="67" t="s">
        <v>46</v>
      </c>
      <c r="H69" s="22">
        <v>151.4</v>
      </c>
      <c r="I69" s="68"/>
      <c r="J69" s="595"/>
      <c r="K69" s="22"/>
      <c r="L69" s="1315"/>
      <c r="M69" s="1363"/>
      <c r="N69" s="1363"/>
      <c r="O69" s="1363"/>
      <c r="P69" s="1441"/>
    </row>
    <row r="70" spans="1:22" s="38" customFormat="1" ht="37.9" customHeight="1" x14ac:dyDescent="0.25">
      <c r="A70" s="1396"/>
      <c r="B70" s="1397"/>
      <c r="C70" s="1399"/>
      <c r="D70" s="1429"/>
      <c r="E70" s="1401"/>
      <c r="F70" s="1403"/>
      <c r="G70" s="69" t="s">
        <v>26</v>
      </c>
      <c r="H70" s="64">
        <f>SUM(H68:H69)</f>
        <v>302.8</v>
      </c>
      <c r="I70" s="64"/>
      <c r="J70" s="70">
        <f>SUM(J68:J69)</f>
        <v>151.4</v>
      </c>
      <c r="K70" s="70">
        <f t="shared" ref="K70" si="12">SUM(K68:K69)</f>
        <v>151.4</v>
      </c>
      <c r="L70" s="1315"/>
      <c r="M70" s="1363"/>
      <c r="N70" s="1363"/>
      <c r="O70" s="1363"/>
      <c r="P70" s="51"/>
    </row>
    <row r="71" spans="1:22" s="38" customFormat="1" ht="41.25" customHeight="1" x14ac:dyDescent="0.25">
      <c r="A71" s="1375" t="s">
        <v>27</v>
      </c>
      <c r="B71" s="1442" t="s">
        <v>21</v>
      </c>
      <c r="C71" s="1443" t="s">
        <v>72</v>
      </c>
      <c r="D71" s="1446" t="s">
        <v>791</v>
      </c>
      <c r="E71" s="1400">
        <v>157531950</v>
      </c>
      <c r="F71" s="1402" t="s">
        <v>70</v>
      </c>
      <c r="G71" s="48" t="s">
        <v>24</v>
      </c>
      <c r="H71" s="44"/>
      <c r="I71" s="71">
        <v>63.1</v>
      </c>
      <c r="J71" s="44"/>
      <c r="K71" s="44"/>
      <c r="L71" s="1315" t="s">
        <v>73</v>
      </c>
      <c r="M71" s="1362">
        <v>3</v>
      </c>
      <c r="N71" s="1363"/>
      <c r="O71" s="1363"/>
      <c r="P71" s="72"/>
      <c r="Q71" s="15"/>
      <c r="R71" s="15"/>
      <c r="S71" s="15"/>
      <c r="T71" s="15"/>
      <c r="U71" s="15"/>
      <c r="V71" s="15"/>
    </row>
    <row r="72" spans="1:22" s="38" customFormat="1" ht="36.75" customHeight="1" x14ac:dyDescent="0.25">
      <c r="A72" s="1375"/>
      <c r="B72" s="1442"/>
      <c r="C72" s="1444"/>
      <c r="D72" s="1446"/>
      <c r="E72" s="1400"/>
      <c r="F72" s="1402"/>
      <c r="G72" s="48" t="s">
        <v>46</v>
      </c>
      <c r="H72" s="598">
        <v>42</v>
      </c>
      <c r="I72" s="71"/>
      <c r="J72" s="598"/>
      <c r="K72" s="598"/>
      <c r="L72" s="1315"/>
      <c r="M72" s="1362"/>
      <c r="N72" s="1363"/>
      <c r="O72" s="1363"/>
      <c r="P72" s="72"/>
      <c r="Q72" s="15"/>
      <c r="R72" s="15"/>
      <c r="S72" s="15"/>
      <c r="T72" s="15"/>
      <c r="U72" s="15"/>
      <c r="V72" s="15"/>
    </row>
    <row r="73" spans="1:22" s="38" customFormat="1" ht="30" customHeight="1" x14ac:dyDescent="0.25">
      <c r="A73" s="1375"/>
      <c r="B73" s="1442"/>
      <c r="C73" s="1445"/>
      <c r="D73" s="1446"/>
      <c r="E73" s="1400"/>
      <c r="F73" s="1402"/>
      <c r="G73" s="69" t="s">
        <v>26</v>
      </c>
      <c r="H73" s="73">
        <f>SUM(H71:H72)</f>
        <v>42</v>
      </c>
      <c r="I73" s="74">
        <f t="shared" ref="I73" si="13">SUM(I71)</f>
        <v>63.1</v>
      </c>
      <c r="J73" s="70"/>
      <c r="K73" s="70"/>
      <c r="L73" s="1315"/>
      <c r="M73" s="1363"/>
      <c r="N73" s="1363"/>
      <c r="O73" s="1363"/>
      <c r="P73" s="15"/>
      <c r="Q73" s="15"/>
      <c r="R73" s="15"/>
      <c r="S73" s="15"/>
      <c r="T73" s="15"/>
      <c r="U73" s="15"/>
      <c r="V73" s="15"/>
    </row>
    <row r="74" spans="1:22" s="18" customFormat="1" ht="33" customHeight="1" x14ac:dyDescent="0.25">
      <c r="A74" s="1420" t="s">
        <v>27</v>
      </c>
      <c r="B74" s="1421" t="s">
        <v>21</v>
      </c>
      <c r="C74" s="1422" t="s">
        <v>62</v>
      </c>
      <c r="D74" s="1378" t="s">
        <v>74</v>
      </c>
      <c r="E74" s="1358" t="s">
        <v>75</v>
      </c>
      <c r="F74" s="1320" t="s">
        <v>76</v>
      </c>
      <c r="G74" s="75" t="s">
        <v>47</v>
      </c>
      <c r="H74" s="44"/>
      <c r="I74" s="71">
        <v>43.6</v>
      </c>
      <c r="J74" s="44"/>
      <c r="K74" s="22"/>
      <c r="L74" s="608" t="s">
        <v>669</v>
      </c>
      <c r="M74" s="593">
        <v>5.33</v>
      </c>
      <c r="N74" s="610"/>
      <c r="O74" s="76"/>
      <c r="P74" s="77"/>
      <c r="Q74" s="15"/>
      <c r="R74" s="15"/>
      <c r="S74" s="15"/>
      <c r="T74" s="15"/>
      <c r="U74" s="15"/>
      <c r="V74" s="15"/>
    </row>
    <row r="75" spans="1:22" s="18" customFormat="1" ht="25.15" customHeight="1" x14ac:dyDescent="0.25">
      <c r="A75" s="1420"/>
      <c r="B75" s="1421"/>
      <c r="C75" s="1422"/>
      <c r="D75" s="1378"/>
      <c r="E75" s="1358"/>
      <c r="F75" s="1320"/>
      <c r="G75" s="597" t="s">
        <v>24</v>
      </c>
      <c r="H75" s="598">
        <v>133.80000000000001</v>
      </c>
      <c r="I75" s="599"/>
      <c r="J75" s="596"/>
      <c r="K75" s="595"/>
      <c r="L75" s="608" t="s">
        <v>670</v>
      </c>
      <c r="M75" s="593">
        <v>4.8899999999999997</v>
      </c>
      <c r="N75" s="610"/>
      <c r="O75" s="76"/>
      <c r="P75" s="23"/>
      <c r="Q75" s="15"/>
      <c r="R75" s="15"/>
      <c r="S75" s="15"/>
      <c r="T75" s="15"/>
      <c r="U75" s="15"/>
      <c r="V75" s="15"/>
    </row>
    <row r="76" spans="1:22" s="18" customFormat="1" ht="30.75" customHeight="1" x14ac:dyDescent="0.25">
      <c r="A76" s="1420"/>
      <c r="B76" s="1421"/>
      <c r="C76" s="1422"/>
      <c r="D76" s="1378"/>
      <c r="E76" s="1358"/>
      <c r="F76" s="1320"/>
      <c r="G76" s="63" t="s">
        <v>26</v>
      </c>
      <c r="H76" s="64">
        <f>SUM(H74:H75)</f>
        <v>133.80000000000001</v>
      </c>
      <c r="I76" s="78">
        <f>SUM(I74:I75)</f>
        <v>43.6</v>
      </c>
      <c r="J76" s="64"/>
      <c r="K76" s="64"/>
      <c r="L76" s="366" t="s">
        <v>671</v>
      </c>
      <c r="M76" s="602">
        <v>2.41</v>
      </c>
      <c r="N76" s="609"/>
      <c r="O76" s="607"/>
      <c r="P76" s="79"/>
      <c r="Q76" s="79"/>
      <c r="R76" s="79"/>
      <c r="S76" s="79"/>
      <c r="T76" s="79"/>
      <c r="U76" s="79"/>
    </row>
    <row r="77" spans="1:22" s="18" customFormat="1" ht="33" customHeight="1" x14ac:dyDescent="0.25">
      <c r="A77" s="1420" t="s">
        <v>27</v>
      </c>
      <c r="B77" s="1421" t="s">
        <v>21</v>
      </c>
      <c r="C77" s="1422" t="s">
        <v>53</v>
      </c>
      <c r="D77" s="1423" t="s">
        <v>792</v>
      </c>
      <c r="E77" s="1358">
        <v>157531950</v>
      </c>
      <c r="F77" s="1320" t="s">
        <v>77</v>
      </c>
      <c r="G77" s="75" t="s">
        <v>24</v>
      </c>
      <c r="H77" s="22"/>
      <c r="I77" s="71">
        <v>24.5</v>
      </c>
      <c r="J77" s="22"/>
      <c r="K77" s="22"/>
      <c r="L77" s="1373" t="s">
        <v>78</v>
      </c>
      <c r="M77" s="1448">
        <v>1</v>
      </c>
      <c r="N77" s="1362"/>
      <c r="O77" s="1362"/>
      <c r="P77" s="23"/>
    </row>
    <row r="78" spans="1:22" s="18" customFormat="1" ht="37.15" customHeight="1" x14ac:dyDescent="0.25">
      <c r="A78" s="1420"/>
      <c r="B78" s="1421"/>
      <c r="C78" s="1422"/>
      <c r="D78" s="1423"/>
      <c r="E78" s="1358"/>
      <c r="F78" s="1320"/>
      <c r="G78" s="75" t="s">
        <v>46</v>
      </c>
      <c r="H78" s="22">
        <v>74.7</v>
      </c>
      <c r="I78" s="71"/>
      <c r="J78" s="22"/>
      <c r="K78" s="22"/>
      <c r="L78" s="1373"/>
      <c r="M78" s="1448"/>
      <c r="N78" s="1362"/>
      <c r="O78" s="1362"/>
      <c r="P78" s="23"/>
    </row>
    <row r="79" spans="1:22" s="18" customFormat="1" ht="32.450000000000003" customHeight="1" x14ac:dyDescent="0.25">
      <c r="A79" s="1420"/>
      <c r="B79" s="1421"/>
      <c r="C79" s="1422"/>
      <c r="D79" s="1423"/>
      <c r="E79" s="1358"/>
      <c r="F79" s="1320"/>
      <c r="G79" s="63" t="s">
        <v>26</v>
      </c>
      <c r="H79" s="64">
        <f>SUM(H77:H78)</f>
        <v>74.7</v>
      </c>
      <c r="I79" s="64">
        <f>SUM(I77:I78)</f>
        <v>24.5</v>
      </c>
      <c r="J79" s="64"/>
      <c r="K79" s="64"/>
      <c r="L79" s="1373"/>
      <c r="M79" s="1448"/>
      <c r="N79" s="1362"/>
      <c r="O79" s="1362"/>
      <c r="P79" s="1"/>
    </row>
    <row r="80" spans="1:22" s="18" customFormat="1" ht="15.75" x14ac:dyDescent="0.25">
      <c r="A80" s="80" t="s">
        <v>27</v>
      </c>
      <c r="B80" s="81" t="s">
        <v>32</v>
      </c>
      <c r="C80" s="1449" t="s">
        <v>79</v>
      </c>
      <c r="D80" s="1449"/>
      <c r="E80" s="1449"/>
      <c r="F80" s="1449"/>
      <c r="G80" s="1449"/>
      <c r="H80" s="1449"/>
      <c r="I80" s="1449"/>
      <c r="J80" s="1449"/>
      <c r="K80" s="1449"/>
      <c r="L80" s="1449"/>
      <c r="M80" s="1449"/>
      <c r="N80" s="1449"/>
      <c r="O80" s="1449"/>
      <c r="P80" s="1"/>
    </row>
    <row r="81" spans="1:17" s="18" customFormat="1" ht="38.25" customHeight="1" x14ac:dyDescent="0.25">
      <c r="A81" s="1450" t="s">
        <v>27</v>
      </c>
      <c r="B81" s="1453" t="s">
        <v>32</v>
      </c>
      <c r="C81" s="1454" t="s">
        <v>21</v>
      </c>
      <c r="D81" s="1455" t="s">
        <v>80</v>
      </c>
      <c r="E81" s="1456">
        <v>288712070</v>
      </c>
      <c r="F81" s="1451" t="s">
        <v>21</v>
      </c>
      <c r="G81" s="82" t="s">
        <v>24</v>
      </c>
      <c r="H81" s="83"/>
      <c r="I81" s="605">
        <v>4.5</v>
      </c>
      <c r="J81" s="606">
        <v>4.5</v>
      </c>
      <c r="K81" s="83"/>
      <c r="L81" s="1452" t="s">
        <v>765</v>
      </c>
      <c r="M81" s="1447">
        <v>200</v>
      </c>
      <c r="N81" s="1447">
        <v>200</v>
      </c>
      <c r="O81" s="1447"/>
      <c r="P81" s="23"/>
    </row>
    <row r="82" spans="1:17" s="18" customFormat="1" ht="33" customHeight="1" x14ac:dyDescent="0.25">
      <c r="A82" s="1450"/>
      <c r="B82" s="1453"/>
      <c r="C82" s="1454"/>
      <c r="D82" s="1455"/>
      <c r="E82" s="1457"/>
      <c r="F82" s="1451"/>
      <c r="G82" s="84" t="s">
        <v>26</v>
      </c>
      <c r="H82" s="85"/>
      <c r="I82" s="85">
        <f t="shared" ref="I82" si="14">SUM(I81)</f>
        <v>4.5</v>
      </c>
      <c r="J82" s="85">
        <f>SUM(J81)</f>
        <v>4.5</v>
      </c>
      <c r="K82" s="85"/>
      <c r="L82" s="1452"/>
      <c r="M82" s="1447"/>
      <c r="N82" s="1447"/>
      <c r="O82" s="1447"/>
      <c r="P82" s="1"/>
    </row>
    <row r="83" spans="1:17" s="18" customFormat="1" ht="61.5" customHeight="1" x14ac:dyDescent="0.25">
      <c r="A83" s="1420" t="s">
        <v>27</v>
      </c>
      <c r="B83" s="1421" t="s">
        <v>32</v>
      </c>
      <c r="C83" s="1422" t="s">
        <v>27</v>
      </c>
      <c r="D83" s="1428" t="s">
        <v>81</v>
      </c>
      <c r="E83" s="1357">
        <v>288712070</v>
      </c>
      <c r="F83" s="1320" t="s">
        <v>36</v>
      </c>
      <c r="G83" s="75" t="s">
        <v>24</v>
      </c>
      <c r="H83" s="22">
        <v>1</v>
      </c>
      <c r="I83" s="86">
        <v>1.9</v>
      </c>
      <c r="J83" s="598">
        <v>1.6</v>
      </c>
      <c r="K83" s="598">
        <v>1.4</v>
      </c>
      <c r="L83" s="1373" t="s">
        <v>82</v>
      </c>
      <c r="M83" s="1362">
        <v>100</v>
      </c>
      <c r="N83" s="1362">
        <v>100</v>
      </c>
      <c r="O83" s="1362">
        <v>100</v>
      </c>
      <c r="P83" s="87"/>
      <c r="Q83" s="87"/>
    </row>
    <row r="84" spans="1:17" s="18" customFormat="1" ht="29.45" customHeight="1" x14ac:dyDescent="0.25">
      <c r="A84" s="1420"/>
      <c r="B84" s="1421"/>
      <c r="C84" s="1422"/>
      <c r="D84" s="1428"/>
      <c r="E84" s="1358"/>
      <c r="F84" s="1320"/>
      <c r="G84" s="63" t="s">
        <v>26</v>
      </c>
      <c r="H84" s="64">
        <f>SUM(H83)</f>
        <v>1</v>
      </c>
      <c r="I84" s="64">
        <f t="shared" ref="I84:K84" si="15">SUM(I83)</f>
        <v>1.9</v>
      </c>
      <c r="J84" s="64">
        <f>SUM(J83)</f>
        <v>1.6</v>
      </c>
      <c r="K84" s="64">
        <f t="shared" si="15"/>
        <v>1.4</v>
      </c>
      <c r="L84" s="1373"/>
      <c r="M84" s="1362"/>
      <c r="N84" s="1362"/>
      <c r="O84" s="1362"/>
      <c r="P84" s="1"/>
    </row>
    <row r="85" spans="1:17" s="38" customFormat="1" ht="36.6" customHeight="1" x14ac:dyDescent="0.25">
      <c r="A85" s="1420" t="s">
        <v>27</v>
      </c>
      <c r="B85" s="1421" t="s">
        <v>32</v>
      </c>
      <c r="C85" s="1422" t="s">
        <v>36</v>
      </c>
      <c r="D85" s="1423" t="s">
        <v>793</v>
      </c>
      <c r="E85" s="1357">
        <v>288712070</v>
      </c>
      <c r="F85" s="1320" t="s">
        <v>30</v>
      </c>
      <c r="G85" s="52" t="s">
        <v>25</v>
      </c>
      <c r="H85" s="22"/>
      <c r="I85" s="86">
        <v>37</v>
      </c>
      <c r="J85" s="44"/>
      <c r="K85" s="44"/>
      <c r="L85" s="1424" t="s">
        <v>83</v>
      </c>
      <c r="M85" s="1363">
        <v>24</v>
      </c>
      <c r="N85" s="1326"/>
      <c r="O85" s="1460"/>
      <c r="P85" s="72"/>
    </row>
    <row r="86" spans="1:17" s="38" customFormat="1" ht="34.5" customHeight="1" x14ac:dyDescent="0.25">
      <c r="A86" s="1420"/>
      <c r="B86" s="1421"/>
      <c r="C86" s="1422"/>
      <c r="D86" s="1423"/>
      <c r="E86" s="1358"/>
      <c r="F86" s="1320"/>
      <c r="G86" s="52" t="s">
        <v>84</v>
      </c>
      <c r="H86" s="22">
        <v>43.3</v>
      </c>
      <c r="I86" s="86">
        <v>41</v>
      </c>
      <c r="J86" s="44"/>
      <c r="K86" s="44"/>
      <c r="L86" s="1462"/>
      <c r="M86" s="1224"/>
      <c r="N86" s="1463"/>
      <c r="O86" s="1461"/>
      <c r="P86" s="72"/>
    </row>
    <row r="87" spans="1:17" s="38" customFormat="1" ht="34.5" customHeight="1" x14ac:dyDescent="0.25">
      <c r="A87" s="1420"/>
      <c r="B87" s="1421"/>
      <c r="C87" s="1422"/>
      <c r="D87" s="1423"/>
      <c r="E87" s="1358"/>
      <c r="F87" s="1320"/>
      <c r="G87" s="52" t="s">
        <v>46</v>
      </c>
      <c r="H87" s="22">
        <v>45.3</v>
      </c>
      <c r="I87" s="86"/>
      <c r="J87" s="44"/>
      <c r="K87" s="44"/>
      <c r="L87" s="1462"/>
      <c r="M87" s="1224"/>
      <c r="N87" s="1463"/>
      <c r="O87" s="1461"/>
      <c r="P87" s="51"/>
    </row>
    <row r="88" spans="1:17" s="38" customFormat="1" ht="33.75" customHeight="1" x14ac:dyDescent="0.25">
      <c r="A88" s="1420"/>
      <c r="B88" s="1421"/>
      <c r="C88" s="1422"/>
      <c r="D88" s="1458"/>
      <c r="E88" s="1459"/>
      <c r="F88" s="812"/>
      <c r="G88" s="88" t="s">
        <v>26</v>
      </c>
      <c r="H88" s="89">
        <f>SUM(H85:H87)</f>
        <v>88.6</v>
      </c>
      <c r="I88" s="64">
        <f t="shared" ref="I88" si="16">SUM(I85:I87)</f>
        <v>78</v>
      </c>
      <c r="J88" s="64"/>
      <c r="K88" s="64"/>
      <c r="L88" s="1462"/>
      <c r="M88" s="1224"/>
      <c r="N88" s="1463"/>
      <c r="O88" s="1461"/>
      <c r="P88" s="51"/>
    </row>
    <row r="89" spans="1:17" s="38" customFormat="1" ht="15.75" x14ac:dyDescent="0.25">
      <c r="A89" s="80" t="s">
        <v>27</v>
      </c>
      <c r="B89" s="81" t="s">
        <v>36</v>
      </c>
      <c r="C89" s="1449" t="s">
        <v>85</v>
      </c>
      <c r="D89" s="1449"/>
      <c r="E89" s="1449"/>
      <c r="F89" s="1449"/>
      <c r="G89" s="1449"/>
      <c r="H89" s="1449"/>
      <c r="I89" s="1449"/>
      <c r="J89" s="1449"/>
      <c r="K89" s="1449"/>
      <c r="L89" s="1449"/>
      <c r="M89" s="1449"/>
      <c r="N89" s="1449"/>
      <c r="O89" s="1449"/>
      <c r="P89" s="51"/>
    </row>
    <row r="90" spans="1:17" s="38" customFormat="1" ht="34.15" customHeight="1" x14ac:dyDescent="0.25">
      <c r="A90" s="1420" t="s">
        <v>27</v>
      </c>
      <c r="B90" s="1421" t="s">
        <v>36</v>
      </c>
      <c r="C90" s="1422" t="s">
        <v>21</v>
      </c>
      <c r="D90" s="1378" t="s">
        <v>86</v>
      </c>
      <c r="E90" s="1357">
        <v>288712070</v>
      </c>
      <c r="F90" s="1468" t="s">
        <v>30</v>
      </c>
      <c r="G90" s="52" t="s">
        <v>24</v>
      </c>
      <c r="H90" s="50">
        <v>144.80000000000001</v>
      </c>
      <c r="I90" s="86">
        <v>148.69999999999999</v>
      </c>
      <c r="J90" s="22">
        <v>150</v>
      </c>
      <c r="K90" s="22">
        <v>154</v>
      </c>
      <c r="L90" s="1360" t="s">
        <v>766</v>
      </c>
      <c r="M90" s="1362" t="s">
        <v>676</v>
      </c>
      <c r="N90" s="1334">
        <v>16</v>
      </c>
      <c r="O90" s="1334">
        <v>16</v>
      </c>
      <c r="P90" s="51"/>
    </row>
    <row r="91" spans="1:17" s="18" customFormat="1" ht="35.25" customHeight="1" x14ac:dyDescent="0.25">
      <c r="A91" s="1420"/>
      <c r="B91" s="1421"/>
      <c r="C91" s="1422"/>
      <c r="D91" s="1378"/>
      <c r="E91" s="1358"/>
      <c r="F91" s="1468"/>
      <c r="G91" s="42" t="s">
        <v>49</v>
      </c>
      <c r="H91" s="37"/>
      <c r="I91" s="86"/>
      <c r="J91" s="22"/>
      <c r="K91" s="22"/>
      <c r="L91" s="1360"/>
      <c r="M91" s="1362"/>
      <c r="N91" s="1334"/>
      <c r="O91" s="1334"/>
      <c r="P91" s="1"/>
    </row>
    <row r="92" spans="1:17" s="18" customFormat="1" ht="38.25" customHeight="1" x14ac:dyDescent="0.25">
      <c r="A92" s="1420"/>
      <c r="B92" s="1421"/>
      <c r="C92" s="1422"/>
      <c r="D92" s="1378"/>
      <c r="E92" s="1358"/>
      <c r="F92" s="1468"/>
      <c r="G92" s="63" t="s">
        <v>26</v>
      </c>
      <c r="H92" s="64">
        <f>SUM(H90:H91)</f>
        <v>144.80000000000001</v>
      </c>
      <c r="I92" s="64">
        <f t="shared" ref="I92:K92" si="17">SUM(I90:I91)</f>
        <v>148.69999999999999</v>
      </c>
      <c r="J92" s="64">
        <f>SUM(J90:J91)</f>
        <v>150</v>
      </c>
      <c r="K92" s="64">
        <f t="shared" si="17"/>
        <v>154</v>
      </c>
      <c r="L92" s="1360"/>
      <c r="M92" s="1362"/>
      <c r="N92" s="1334"/>
      <c r="O92" s="1334"/>
      <c r="P92" s="1"/>
    </row>
    <row r="93" spans="1:17" s="18" customFormat="1" ht="27" customHeight="1" x14ac:dyDescent="0.25">
      <c r="A93" s="1464" t="s">
        <v>27</v>
      </c>
      <c r="B93" s="1465" t="s">
        <v>36</v>
      </c>
      <c r="C93" s="1466" t="s">
        <v>27</v>
      </c>
      <c r="D93" s="1467" t="s">
        <v>87</v>
      </c>
      <c r="E93" s="1357">
        <v>288712070</v>
      </c>
      <c r="F93" s="1468" t="s">
        <v>32</v>
      </c>
      <c r="G93" s="52" t="s">
        <v>25</v>
      </c>
      <c r="H93" s="50">
        <v>175.2</v>
      </c>
      <c r="I93" s="86">
        <v>147.30000000000001</v>
      </c>
      <c r="J93" s="50"/>
      <c r="K93" s="53"/>
      <c r="L93" s="1373" t="s">
        <v>88</v>
      </c>
      <c r="M93" s="1334">
        <v>1</v>
      </c>
      <c r="N93" s="1334"/>
      <c r="O93" s="1335"/>
      <c r="P93" s="90"/>
    </row>
    <row r="94" spans="1:17" s="18" customFormat="1" ht="30" customHeight="1" x14ac:dyDescent="0.25">
      <c r="A94" s="1464"/>
      <c r="B94" s="1465"/>
      <c r="C94" s="1466"/>
      <c r="D94" s="1467"/>
      <c r="E94" s="1358"/>
      <c r="F94" s="1468"/>
      <c r="G94" s="52" t="s">
        <v>24</v>
      </c>
      <c r="H94" s="50">
        <v>9.1999999999999993</v>
      </c>
      <c r="I94" s="86">
        <v>8</v>
      </c>
      <c r="J94" s="50"/>
      <c r="K94" s="53"/>
      <c r="L94" s="1373"/>
      <c r="M94" s="1334"/>
      <c r="N94" s="1334"/>
      <c r="O94" s="1335"/>
      <c r="P94" s="1"/>
    </row>
    <row r="95" spans="1:17" s="18" customFormat="1" ht="30" customHeight="1" x14ac:dyDescent="0.25">
      <c r="A95" s="1464"/>
      <c r="B95" s="1465"/>
      <c r="C95" s="1466"/>
      <c r="D95" s="1467"/>
      <c r="E95" s="1358"/>
      <c r="F95" s="1468"/>
      <c r="G95" s="88" t="s">
        <v>26</v>
      </c>
      <c r="H95" s="64">
        <f>SUM(H93:H94)</f>
        <v>184.39999999999998</v>
      </c>
      <c r="I95" s="64">
        <f t="shared" ref="I95" si="18">SUM(I93:I94)</f>
        <v>155.30000000000001</v>
      </c>
      <c r="J95" s="64"/>
      <c r="K95" s="64"/>
      <c r="L95" s="1373"/>
      <c r="M95" s="1334"/>
      <c r="N95" s="1334"/>
      <c r="O95" s="1335"/>
      <c r="P95" s="1"/>
    </row>
    <row r="96" spans="1:17" s="18" customFormat="1" ht="15.75" x14ac:dyDescent="0.25">
      <c r="A96" s="80" t="s">
        <v>27</v>
      </c>
      <c r="B96" s="81" t="s">
        <v>43</v>
      </c>
      <c r="C96" s="1449" t="s">
        <v>89</v>
      </c>
      <c r="D96" s="1449"/>
      <c r="E96" s="1449"/>
      <c r="F96" s="1449"/>
      <c r="G96" s="1449"/>
      <c r="H96" s="1449"/>
      <c r="I96" s="1449"/>
      <c r="J96" s="1449"/>
      <c r="K96" s="1449"/>
      <c r="L96" s="1449"/>
      <c r="M96" s="1449"/>
      <c r="N96" s="1449"/>
      <c r="O96" s="1449"/>
      <c r="P96" s="51"/>
    </row>
    <row r="97" spans="1:23" s="18" customFormat="1" ht="34.5" customHeight="1" x14ac:dyDescent="0.25">
      <c r="A97" s="1420" t="s">
        <v>27</v>
      </c>
      <c r="B97" s="1421" t="s">
        <v>43</v>
      </c>
      <c r="C97" s="1422" t="s">
        <v>21</v>
      </c>
      <c r="D97" s="1423" t="s">
        <v>90</v>
      </c>
      <c r="E97" s="1357">
        <v>288712070</v>
      </c>
      <c r="F97" s="1468" t="s">
        <v>30</v>
      </c>
      <c r="G97" s="592" t="s">
        <v>24</v>
      </c>
      <c r="H97" s="595">
        <v>11.3</v>
      </c>
      <c r="I97" s="594">
        <v>11.3</v>
      </c>
      <c r="J97" s="595">
        <v>11.3</v>
      </c>
      <c r="K97" s="595">
        <v>11.3</v>
      </c>
      <c r="L97" s="91" t="s">
        <v>91</v>
      </c>
      <c r="M97" s="92">
        <v>150</v>
      </c>
      <c r="N97" s="92">
        <v>130</v>
      </c>
      <c r="O97" s="92">
        <v>100</v>
      </c>
      <c r="P97" s="1"/>
    </row>
    <row r="98" spans="1:23" s="18" customFormat="1" ht="31.5" customHeight="1" x14ac:dyDescent="0.25">
      <c r="A98" s="1420"/>
      <c r="B98" s="1421"/>
      <c r="C98" s="1422"/>
      <c r="D98" s="1469"/>
      <c r="E98" s="1358"/>
      <c r="F98" s="1468"/>
      <c r="G98" s="63" t="s">
        <v>26</v>
      </c>
      <c r="H98" s="64">
        <f>SUM(H97)</f>
        <v>11.3</v>
      </c>
      <c r="I98" s="64">
        <f>SUM(I97)</f>
        <v>11.3</v>
      </c>
      <c r="J98" s="64">
        <f>SUM(J97)</f>
        <v>11.3</v>
      </c>
      <c r="K98" s="64">
        <f>SUM(K97)</f>
        <v>11.3</v>
      </c>
      <c r="L98" s="601" t="s">
        <v>92</v>
      </c>
      <c r="M98" s="602">
        <v>50</v>
      </c>
      <c r="N98" s="602">
        <v>50</v>
      </c>
      <c r="O98" s="602">
        <v>50</v>
      </c>
      <c r="P98" s="93"/>
      <c r="Q98" s="93"/>
      <c r="R98" s="93"/>
      <c r="S98" s="93"/>
      <c r="T98" s="93"/>
      <c r="U98" s="93"/>
      <c r="V98" s="93"/>
      <c r="W98" s="93"/>
    </row>
    <row r="99" spans="1:23" s="18" customFormat="1" ht="21" customHeight="1" x14ac:dyDescent="0.25">
      <c r="A99" s="1420" t="s">
        <v>27</v>
      </c>
      <c r="B99" s="1421" t="s">
        <v>43</v>
      </c>
      <c r="C99" s="1470" t="s">
        <v>27</v>
      </c>
      <c r="D99" s="613" t="s">
        <v>93</v>
      </c>
      <c r="E99" s="1472">
        <v>288712070</v>
      </c>
      <c r="F99" s="1320" t="s">
        <v>675</v>
      </c>
      <c r="G99" s="63" t="s">
        <v>26</v>
      </c>
      <c r="H99" s="64">
        <f>SUM(H100:H102)</f>
        <v>731.5</v>
      </c>
      <c r="I99" s="64">
        <f>SUM(I100:I102)</f>
        <v>737.59999999999991</v>
      </c>
      <c r="J99" s="64">
        <f t="shared" ref="J99:K99" si="19">SUM(J100:J102)</f>
        <v>738.5</v>
      </c>
      <c r="K99" s="64">
        <f t="shared" si="19"/>
        <v>738.5</v>
      </c>
      <c r="L99" s="1373" t="s">
        <v>94</v>
      </c>
      <c r="M99" s="1330">
        <v>7100</v>
      </c>
      <c r="N99" s="1330">
        <v>7000</v>
      </c>
      <c r="O99" s="1330">
        <v>6800</v>
      </c>
      <c r="P99" s="93"/>
      <c r="Q99" s="93"/>
      <c r="R99" s="93"/>
      <c r="S99" s="93"/>
      <c r="T99" s="93"/>
      <c r="U99" s="93"/>
      <c r="V99" s="93"/>
      <c r="W99" s="93"/>
    </row>
    <row r="100" spans="1:23" s="38" customFormat="1" ht="31.5" x14ac:dyDescent="0.25">
      <c r="A100" s="1420"/>
      <c r="B100" s="1421"/>
      <c r="C100" s="1471"/>
      <c r="D100" s="601" t="s">
        <v>95</v>
      </c>
      <c r="E100" s="1358"/>
      <c r="F100" s="1320"/>
      <c r="G100" s="1541" t="s">
        <v>24</v>
      </c>
      <c r="H100" s="598">
        <v>285.10000000000002</v>
      </c>
      <c r="I100" s="86">
        <v>287.39999999999998</v>
      </c>
      <c r="J100" s="22">
        <v>288</v>
      </c>
      <c r="K100" s="22">
        <v>288</v>
      </c>
      <c r="L100" s="1373"/>
      <c r="M100" s="1330"/>
      <c r="N100" s="1330"/>
      <c r="O100" s="1330"/>
      <c r="P100" s="90"/>
    </row>
    <row r="101" spans="1:23" s="38" customFormat="1" ht="35.25" customHeight="1" x14ac:dyDescent="0.25">
      <c r="A101" s="1420"/>
      <c r="B101" s="1421"/>
      <c r="C101" s="1471"/>
      <c r="D101" s="94" t="s">
        <v>96</v>
      </c>
      <c r="E101" s="1358"/>
      <c r="F101" s="1320"/>
      <c r="G101" s="1542"/>
      <c r="H101" s="598">
        <v>399.4</v>
      </c>
      <c r="I101" s="86">
        <v>401.7</v>
      </c>
      <c r="J101" s="50">
        <v>402</v>
      </c>
      <c r="K101" s="50">
        <v>402</v>
      </c>
      <c r="L101" s="1373"/>
      <c r="M101" s="1330"/>
      <c r="N101" s="1330"/>
      <c r="O101" s="1330"/>
      <c r="P101" s="51"/>
    </row>
    <row r="102" spans="1:23" s="38" customFormat="1" ht="34.5" customHeight="1" x14ac:dyDescent="0.25">
      <c r="A102" s="1420"/>
      <c r="B102" s="1421"/>
      <c r="C102" s="1471"/>
      <c r="D102" s="615" t="s">
        <v>97</v>
      </c>
      <c r="E102" s="1358"/>
      <c r="F102" s="1320"/>
      <c r="G102" s="1543"/>
      <c r="H102" s="598">
        <v>47</v>
      </c>
      <c r="I102" s="86">
        <v>48.5</v>
      </c>
      <c r="J102" s="50">
        <v>48.5</v>
      </c>
      <c r="K102" s="50">
        <v>48.5</v>
      </c>
      <c r="L102" s="1373"/>
      <c r="M102" s="1330"/>
      <c r="N102" s="1330"/>
      <c r="O102" s="1330"/>
      <c r="P102" s="51"/>
    </row>
    <row r="103" spans="1:23" s="18" customFormat="1" ht="30" customHeight="1" x14ac:dyDescent="0.25">
      <c r="A103" s="1420" t="s">
        <v>27</v>
      </c>
      <c r="B103" s="1421" t="s">
        <v>43</v>
      </c>
      <c r="C103" s="1422" t="s">
        <v>32</v>
      </c>
      <c r="D103" s="1423" t="s">
        <v>98</v>
      </c>
      <c r="E103" s="1357">
        <v>288712070</v>
      </c>
      <c r="F103" s="1468" t="s">
        <v>30</v>
      </c>
      <c r="G103" s="52" t="s">
        <v>46</v>
      </c>
      <c r="H103" s="22"/>
      <c r="I103" s="68"/>
      <c r="J103" s="50"/>
      <c r="K103" s="22"/>
      <c r="L103" s="1432" t="s">
        <v>99</v>
      </c>
      <c r="M103" s="1362">
        <v>1</v>
      </c>
      <c r="N103" s="1334"/>
      <c r="O103" s="1335"/>
      <c r="P103" s="23"/>
    </row>
    <row r="104" spans="1:23" s="18" customFormat="1" ht="27" customHeight="1" x14ac:dyDescent="0.25">
      <c r="A104" s="1420"/>
      <c r="B104" s="1421"/>
      <c r="C104" s="1422"/>
      <c r="D104" s="1423"/>
      <c r="E104" s="1358"/>
      <c r="F104" s="1468"/>
      <c r="G104" s="52" t="s">
        <v>25</v>
      </c>
      <c r="H104" s="22"/>
      <c r="I104" s="68"/>
      <c r="J104" s="50"/>
      <c r="K104" s="22"/>
      <c r="L104" s="1433"/>
      <c r="M104" s="1362"/>
      <c r="N104" s="1334"/>
      <c r="O104" s="1335"/>
      <c r="P104" s="1"/>
    </row>
    <row r="105" spans="1:23" s="18" customFormat="1" ht="24" customHeight="1" x14ac:dyDescent="0.25">
      <c r="A105" s="1420"/>
      <c r="B105" s="1421"/>
      <c r="C105" s="1422"/>
      <c r="D105" s="1423"/>
      <c r="E105" s="1358"/>
      <c r="F105" s="1468"/>
      <c r="G105" s="52" t="s">
        <v>24</v>
      </c>
      <c r="H105" s="22">
        <v>0.9</v>
      </c>
      <c r="I105" s="86">
        <v>41.7</v>
      </c>
      <c r="J105" s="50"/>
      <c r="K105" s="22"/>
      <c r="L105" s="1433"/>
      <c r="M105" s="1362"/>
      <c r="N105" s="1334"/>
      <c r="O105" s="1335"/>
      <c r="P105" s="23"/>
    </row>
    <row r="106" spans="1:23" s="18" customFormat="1" ht="24" customHeight="1" x14ac:dyDescent="0.25">
      <c r="A106" s="1420"/>
      <c r="B106" s="1421"/>
      <c r="C106" s="1422"/>
      <c r="D106" s="1423"/>
      <c r="E106" s="1358"/>
      <c r="F106" s="1468"/>
      <c r="G106" s="63" t="s">
        <v>26</v>
      </c>
      <c r="H106" s="64">
        <f>SUM(H103:H105)</f>
        <v>0.9</v>
      </c>
      <c r="I106" s="64">
        <f t="shared" ref="I106" si="20">SUM(I103:I105)</f>
        <v>41.7</v>
      </c>
      <c r="J106" s="64"/>
      <c r="K106" s="64"/>
      <c r="L106" s="1434"/>
      <c r="M106" s="1362"/>
      <c r="N106" s="1334"/>
      <c r="O106" s="1335"/>
      <c r="P106" s="15"/>
      <c r="Q106" s="15"/>
      <c r="R106" s="15"/>
      <c r="S106" s="15"/>
      <c r="T106" s="15"/>
      <c r="U106" s="15"/>
      <c r="V106" s="15"/>
      <c r="W106" s="15"/>
    </row>
    <row r="107" spans="1:23" s="38" customFormat="1" ht="33.75" customHeight="1" x14ac:dyDescent="0.25">
      <c r="A107" s="1473" t="s">
        <v>27</v>
      </c>
      <c r="B107" s="1474" t="s">
        <v>43</v>
      </c>
      <c r="C107" s="1475" t="s">
        <v>36</v>
      </c>
      <c r="D107" s="95" t="s">
        <v>100</v>
      </c>
      <c r="E107" s="1357">
        <v>288712070</v>
      </c>
      <c r="F107" s="1468" t="s">
        <v>30</v>
      </c>
      <c r="G107" s="1476"/>
      <c r="H107" s="1476"/>
      <c r="I107" s="1476"/>
      <c r="J107" s="1476"/>
      <c r="K107" s="1476"/>
      <c r="L107" s="1476"/>
      <c r="M107" s="1476"/>
      <c r="N107" s="1476"/>
      <c r="O107" s="1476"/>
      <c r="P107" s="15"/>
      <c r="Q107" s="15"/>
      <c r="R107" s="15"/>
      <c r="S107" s="15"/>
      <c r="T107" s="15"/>
      <c r="U107" s="15"/>
      <c r="V107" s="15"/>
      <c r="W107" s="15"/>
    </row>
    <row r="108" spans="1:23" s="18" customFormat="1" ht="31.5" customHeight="1" x14ac:dyDescent="0.25">
      <c r="A108" s="1473"/>
      <c r="B108" s="1474"/>
      <c r="C108" s="1475"/>
      <c r="D108" s="96" t="s">
        <v>101</v>
      </c>
      <c r="E108" s="1358"/>
      <c r="F108" s="1468"/>
      <c r="G108" s="1538" t="s">
        <v>24</v>
      </c>
      <c r="H108" s="536"/>
      <c r="I108" s="68">
        <v>0.3</v>
      </c>
      <c r="J108" s="44">
        <v>0.3</v>
      </c>
      <c r="K108" s="22">
        <v>0.3</v>
      </c>
      <c r="L108" s="96" t="s">
        <v>102</v>
      </c>
      <c r="M108" s="597">
        <v>10</v>
      </c>
      <c r="N108" s="597">
        <v>10</v>
      </c>
      <c r="O108" s="597">
        <v>10</v>
      </c>
      <c r="P108" s="15"/>
      <c r="Q108" s="15"/>
      <c r="R108" s="15"/>
      <c r="S108" s="15"/>
      <c r="T108" s="15"/>
      <c r="U108" s="15"/>
      <c r="V108" s="15"/>
      <c r="W108" s="15"/>
    </row>
    <row r="109" spans="1:23" s="18" customFormat="1" ht="35.25" customHeight="1" x14ac:dyDescent="0.25">
      <c r="A109" s="1473"/>
      <c r="B109" s="1474"/>
      <c r="C109" s="1475"/>
      <c r="D109" s="95" t="s">
        <v>103</v>
      </c>
      <c r="E109" s="1358"/>
      <c r="F109" s="1468"/>
      <c r="G109" s="1539"/>
      <c r="H109" s="598">
        <v>0.5</v>
      </c>
      <c r="I109" s="594">
        <v>0.6</v>
      </c>
      <c r="J109" s="97">
        <v>0.6</v>
      </c>
      <c r="K109" s="97">
        <v>0.6</v>
      </c>
      <c r="L109" s="600" t="s">
        <v>104</v>
      </c>
      <c r="M109" s="597">
        <v>20</v>
      </c>
      <c r="N109" s="597">
        <v>20</v>
      </c>
      <c r="O109" s="597">
        <v>20</v>
      </c>
      <c r="P109" s="1"/>
    </row>
    <row r="110" spans="1:23" s="18" customFormat="1" ht="48.75" customHeight="1" x14ac:dyDescent="0.25">
      <c r="A110" s="1473"/>
      <c r="B110" s="1474"/>
      <c r="C110" s="1475"/>
      <c r="D110" s="95" t="s">
        <v>667</v>
      </c>
      <c r="E110" s="1358"/>
      <c r="F110" s="1468"/>
      <c r="G110" s="1539"/>
      <c r="H110" s="598"/>
      <c r="I110" s="603">
        <v>1.3</v>
      </c>
      <c r="J110" s="97">
        <v>1.3</v>
      </c>
      <c r="K110" s="97">
        <v>1.3</v>
      </c>
      <c r="L110" s="95" t="s">
        <v>105</v>
      </c>
      <c r="M110" s="52">
        <v>7</v>
      </c>
      <c r="N110" s="52">
        <v>7</v>
      </c>
      <c r="O110" s="52">
        <v>7</v>
      </c>
      <c r="P110" s="72"/>
    </row>
    <row r="111" spans="1:23" s="18" customFormat="1" ht="33.6" customHeight="1" x14ac:dyDescent="0.25">
      <c r="A111" s="1473"/>
      <c r="B111" s="1474"/>
      <c r="C111" s="1475"/>
      <c r="D111" s="1373" t="s">
        <v>106</v>
      </c>
      <c r="E111" s="1358"/>
      <c r="F111" s="1468"/>
      <c r="G111" s="1540"/>
      <c r="H111" s="598"/>
      <c r="I111" s="98">
        <v>0.2</v>
      </c>
      <c r="J111" s="97">
        <v>0.2</v>
      </c>
      <c r="K111" s="97">
        <v>0.2</v>
      </c>
      <c r="L111" s="1373" t="s">
        <v>107</v>
      </c>
      <c r="M111" s="1363">
        <v>2</v>
      </c>
      <c r="N111" s="1363">
        <v>2</v>
      </c>
      <c r="O111" s="1363">
        <v>2</v>
      </c>
      <c r="P111" s="99"/>
    </row>
    <row r="112" spans="1:23" s="18" customFormat="1" ht="28.15" customHeight="1" x14ac:dyDescent="0.25">
      <c r="A112" s="1473"/>
      <c r="B112" s="1474"/>
      <c r="C112" s="1475"/>
      <c r="D112" s="1373"/>
      <c r="E112" s="1358"/>
      <c r="F112" s="1468"/>
      <c r="G112" s="63" t="s">
        <v>26</v>
      </c>
      <c r="H112" s="64">
        <f>SUM(H108:H111)</f>
        <v>0.5</v>
      </c>
      <c r="I112" s="64">
        <f t="shared" ref="I112:K112" si="21">SUM(I108:I111)</f>
        <v>2.4000000000000004</v>
      </c>
      <c r="J112" s="64">
        <f>SUM(J108:J111)</f>
        <v>2.4000000000000004</v>
      </c>
      <c r="K112" s="64">
        <f t="shared" si="21"/>
        <v>2.4000000000000004</v>
      </c>
      <c r="L112" s="1373"/>
      <c r="M112" s="1363"/>
      <c r="N112" s="1363"/>
      <c r="O112" s="1363"/>
      <c r="P112" s="1"/>
    </row>
    <row r="113" spans="1:16" s="18" customFormat="1" ht="38.450000000000003" customHeight="1" x14ac:dyDescent="0.25">
      <c r="A113" s="1473" t="s">
        <v>27</v>
      </c>
      <c r="B113" s="1474" t="s">
        <v>43</v>
      </c>
      <c r="C113" s="1422" t="s">
        <v>43</v>
      </c>
      <c r="D113" s="1355" t="s">
        <v>108</v>
      </c>
      <c r="E113" s="1357">
        <v>288712070</v>
      </c>
      <c r="F113" s="1477" t="s">
        <v>30</v>
      </c>
      <c r="G113" s="52" t="s">
        <v>24</v>
      </c>
      <c r="H113" s="22">
        <v>11.6</v>
      </c>
      <c r="I113" s="86">
        <v>18</v>
      </c>
      <c r="J113" s="22">
        <v>18</v>
      </c>
      <c r="K113" s="22">
        <v>18</v>
      </c>
      <c r="L113" s="1355" t="s">
        <v>109</v>
      </c>
      <c r="M113" s="1363">
        <v>2</v>
      </c>
      <c r="N113" s="1363">
        <v>2</v>
      </c>
      <c r="O113" s="1363">
        <v>2</v>
      </c>
      <c r="P113" s="23"/>
    </row>
    <row r="114" spans="1:16" s="18" customFormat="1" ht="33.6" customHeight="1" x14ac:dyDescent="0.25">
      <c r="A114" s="1473"/>
      <c r="B114" s="1474"/>
      <c r="C114" s="1422"/>
      <c r="D114" s="1355"/>
      <c r="E114" s="1357"/>
      <c r="F114" s="1404"/>
      <c r="G114" s="63" t="s">
        <v>26</v>
      </c>
      <c r="H114" s="64">
        <f>SUM(H113)</f>
        <v>11.6</v>
      </c>
      <c r="I114" s="64">
        <f t="shared" ref="I114:K114" si="22">SUM(I113)</f>
        <v>18</v>
      </c>
      <c r="J114" s="64">
        <f>SUM(J113)</f>
        <v>18</v>
      </c>
      <c r="K114" s="64">
        <f t="shared" si="22"/>
        <v>18</v>
      </c>
      <c r="L114" s="1355"/>
      <c r="M114" s="1363"/>
      <c r="N114" s="1363"/>
      <c r="O114" s="1363"/>
      <c r="P114" s="99"/>
    </row>
    <row r="115" spans="1:16" s="18" customFormat="1" ht="32.25" customHeight="1" x14ac:dyDescent="0.25">
      <c r="A115" s="1303" t="s">
        <v>27</v>
      </c>
      <c r="B115" s="1304" t="s">
        <v>43</v>
      </c>
      <c r="C115" s="1305" t="s">
        <v>30</v>
      </c>
      <c r="D115" s="890" t="s">
        <v>110</v>
      </c>
      <c r="E115" s="1481">
        <v>288712070</v>
      </c>
      <c r="F115" s="1478" t="s">
        <v>27</v>
      </c>
      <c r="G115" s="100" t="s">
        <v>24</v>
      </c>
      <c r="H115" s="101">
        <v>12.3</v>
      </c>
      <c r="I115" s="604">
        <v>13</v>
      </c>
      <c r="J115" s="102">
        <v>13</v>
      </c>
      <c r="K115" s="102">
        <v>13</v>
      </c>
      <c r="L115" s="890" t="s">
        <v>111</v>
      </c>
      <c r="M115" s="1193">
        <v>880</v>
      </c>
      <c r="N115" s="1193">
        <v>880</v>
      </c>
      <c r="O115" s="1193">
        <v>880</v>
      </c>
      <c r="P115" s="23"/>
    </row>
    <row r="116" spans="1:16" s="18" customFormat="1" ht="35.25" customHeight="1" x14ac:dyDescent="0.25">
      <c r="A116" s="1303"/>
      <c r="B116" s="1304"/>
      <c r="C116" s="1305"/>
      <c r="D116" s="890"/>
      <c r="E116" s="1306"/>
      <c r="F116" s="1478"/>
      <c r="G116" s="103" t="s">
        <v>26</v>
      </c>
      <c r="H116" s="104">
        <f>SUM(H115)</f>
        <v>12.3</v>
      </c>
      <c r="I116" s="104">
        <f t="shared" ref="I116:K116" si="23">SUM(I115)</f>
        <v>13</v>
      </c>
      <c r="J116" s="104">
        <f>SUM(J115)</f>
        <v>13</v>
      </c>
      <c r="K116" s="104">
        <f t="shared" si="23"/>
        <v>13</v>
      </c>
      <c r="L116" s="890"/>
      <c r="M116" s="1193"/>
      <c r="N116" s="1193"/>
      <c r="O116" s="1193"/>
      <c r="P116" s="99"/>
    </row>
    <row r="117" spans="1:16" s="18" customFormat="1" ht="36.75" customHeight="1" x14ac:dyDescent="0.25">
      <c r="A117" s="1167" t="s">
        <v>27</v>
      </c>
      <c r="B117" s="1168" t="s">
        <v>43</v>
      </c>
      <c r="C117" s="1223" t="s">
        <v>38</v>
      </c>
      <c r="D117" s="890" t="s">
        <v>112</v>
      </c>
      <c r="E117" s="1481">
        <v>288712070</v>
      </c>
      <c r="F117" s="1478" t="s">
        <v>30</v>
      </c>
      <c r="G117" s="100" t="s">
        <v>24</v>
      </c>
      <c r="H117" s="101"/>
      <c r="I117" s="604">
        <v>24.5</v>
      </c>
      <c r="J117" s="105"/>
      <c r="K117" s="102"/>
      <c r="L117" s="890" t="s">
        <v>113</v>
      </c>
      <c r="M117" s="1479">
        <v>5006</v>
      </c>
      <c r="N117" s="1479"/>
      <c r="O117" s="1193"/>
      <c r="P117" s="106"/>
    </row>
    <row r="118" spans="1:16" s="18" customFormat="1" ht="33" customHeight="1" x14ac:dyDescent="0.25">
      <c r="A118" s="1167"/>
      <c r="B118" s="1168"/>
      <c r="C118" s="1223"/>
      <c r="D118" s="890"/>
      <c r="E118" s="1306"/>
      <c r="F118" s="1478"/>
      <c r="G118" s="103" t="s">
        <v>26</v>
      </c>
      <c r="H118" s="104"/>
      <c r="I118" s="104">
        <f t="shared" ref="I118" si="24">SUM(I117)</f>
        <v>24.5</v>
      </c>
      <c r="J118" s="104"/>
      <c r="K118" s="104"/>
      <c r="L118" s="890"/>
      <c r="M118" s="1479"/>
      <c r="N118" s="1479"/>
      <c r="O118" s="1193"/>
      <c r="P118" s="99"/>
    </row>
    <row r="119" spans="1:16" s="38" customFormat="1" ht="15.75" x14ac:dyDescent="0.25">
      <c r="A119" s="9" t="s">
        <v>32</v>
      </c>
      <c r="B119" s="1480" t="s">
        <v>114</v>
      </c>
      <c r="C119" s="1480"/>
      <c r="D119" s="1480"/>
      <c r="E119" s="1480"/>
      <c r="F119" s="1480"/>
      <c r="G119" s="1480"/>
      <c r="H119" s="1480"/>
      <c r="I119" s="1480"/>
      <c r="J119" s="1480"/>
      <c r="K119" s="1480"/>
      <c r="L119" s="1480"/>
      <c r="M119" s="1480"/>
      <c r="N119" s="1480"/>
      <c r="O119" s="1480"/>
      <c r="P119" s="57"/>
    </row>
    <row r="120" spans="1:16" s="38" customFormat="1" ht="15.75" x14ac:dyDescent="0.25">
      <c r="A120" s="80" t="s">
        <v>32</v>
      </c>
      <c r="B120" s="81" t="s">
        <v>27</v>
      </c>
      <c r="C120" s="1502" t="s">
        <v>115</v>
      </c>
      <c r="D120" s="1502"/>
      <c r="E120" s="1502"/>
      <c r="F120" s="1502"/>
      <c r="G120" s="1502"/>
      <c r="H120" s="1502"/>
      <c r="I120" s="1502"/>
      <c r="J120" s="1502"/>
      <c r="K120" s="1502"/>
      <c r="L120" s="1502"/>
      <c r="M120" s="1502"/>
      <c r="N120" s="1502"/>
      <c r="O120" s="1502"/>
      <c r="P120" s="57"/>
    </row>
    <row r="121" spans="1:16" s="18" customFormat="1" ht="46.9" customHeight="1" x14ac:dyDescent="0.25">
      <c r="A121" s="1349" t="s">
        <v>32</v>
      </c>
      <c r="B121" s="1351" t="s">
        <v>27</v>
      </c>
      <c r="C121" s="1353" t="s">
        <v>21</v>
      </c>
      <c r="D121" s="1415" t="s">
        <v>116</v>
      </c>
      <c r="E121" s="1357">
        <v>288712070</v>
      </c>
      <c r="F121" s="1497" t="s">
        <v>43</v>
      </c>
      <c r="G121" s="12" t="s">
        <v>24</v>
      </c>
      <c r="H121" s="107">
        <v>18</v>
      </c>
      <c r="I121" s="108">
        <v>15</v>
      </c>
      <c r="J121" s="109">
        <v>15</v>
      </c>
      <c r="K121" s="109">
        <v>15</v>
      </c>
      <c r="L121" s="1368" t="s">
        <v>117</v>
      </c>
      <c r="M121" s="1363">
        <v>5</v>
      </c>
      <c r="N121" s="1363">
        <v>5</v>
      </c>
      <c r="O121" s="1363">
        <v>5</v>
      </c>
      <c r="P121" s="99"/>
    </row>
    <row r="122" spans="1:16" s="18" customFormat="1" ht="36.6" customHeight="1" x14ac:dyDescent="0.25">
      <c r="A122" s="1349"/>
      <c r="B122" s="1351"/>
      <c r="C122" s="1353"/>
      <c r="D122" s="1415"/>
      <c r="E122" s="1357"/>
      <c r="F122" s="1497"/>
      <c r="G122" s="63" t="s">
        <v>26</v>
      </c>
      <c r="H122" s="64">
        <f>SUM(H121)</f>
        <v>18</v>
      </c>
      <c r="I122" s="64">
        <f t="shared" ref="I122:K122" si="25">SUM(I121)</f>
        <v>15</v>
      </c>
      <c r="J122" s="64">
        <f>SUM(J121)</f>
        <v>15</v>
      </c>
      <c r="K122" s="64">
        <f t="shared" si="25"/>
        <v>15</v>
      </c>
      <c r="L122" s="1368"/>
      <c r="M122" s="1363"/>
      <c r="N122" s="1363"/>
      <c r="O122" s="1363"/>
      <c r="P122" s="99"/>
    </row>
    <row r="123" spans="1:16" s="38" customFormat="1" ht="27.75" customHeight="1" x14ac:dyDescent="0.25">
      <c r="A123" s="1482" t="s">
        <v>32</v>
      </c>
      <c r="B123" s="1483" t="s">
        <v>27</v>
      </c>
      <c r="C123" s="1484" t="s">
        <v>27</v>
      </c>
      <c r="D123" s="1485" t="s">
        <v>815</v>
      </c>
      <c r="E123" s="1486">
        <v>288712070</v>
      </c>
      <c r="F123" s="1487" t="s">
        <v>43</v>
      </c>
      <c r="G123" s="110" t="s">
        <v>47</v>
      </c>
      <c r="H123" s="111">
        <v>285</v>
      </c>
      <c r="I123" s="112">
        <v>284</v>
      </c>
      <c r="J123" s="113">
        <v>284</v>
      </c>
      <c r="K123" s="113">
        <v>284</v>
      </c>
      <c r="L123" s="1488" t="s">
        <v>118</v>
      </c>
      <c r="M123" s="1491">
        <v>16</v>
      </c>
      <c r="N123" s="1494">
        <v>16</v>
      </c>
      <c r="O123" s="1498">
        <v>16</v>
      </c>
      <c r="P123" s="23"/>
    </row>
    <row r="124" spans="1:16" s="38" customFormat="1" ht="27.75" customHeight="1" x14ac:dyDescent="0.25">
      <c r="A124" s="1482"/>
      <c r="B124" s="1483"/>
      <c r="C124" s="1484"/>
      <c r="D124" s="1485"/>
      <c r="E124" s="1486"/>
      <c r="F124" s="1487"/>
      <c r="G124" s="110" t="s">
        <v>25</v>
      </c>
      <c r="H124" s="736">
        <v>90.8</v>
      </c>
      <c r="I124" s="112"/>
      <c r="J124" s="113"/>
      <c r="K124" s="113"/>
      <c r="L124" s="1489"/>
      <c r="M124" s="1492"/>
      <c r="N124" s="1495"/>
      <c r="O124" s="1499"/>
      <c r="P124" s="23"/>
    </row>
    <row r="125" spans="1:16" s="38" customFormat="1" ht="22.5" customHeight="1" x14ac:dyDescent="0.25">
      <c r="A125" s="1482"/>
      <c r="B125" s="1483"/>
      <c r="C125" s="1484"/>
      <c r="D125" s="1485"/>
      <c r="E125" s="1486"/>
      <c r="F125" s="1487"/>
      <c r="G125" s="110" t="s">
        <v>24</v>
      </c>
      <c r="H125" s="111">
        <v>30.7</v>
      </c>
      <c r="I125" s="112"/>
      <c r="J125" s="113"/>
      <c r="K125" s="113"/>
      <c r="L125" s="1489"/>
      <c r="M125" s="1492"/>
      <c r="N125" s="1495"/>
      <c r="O125" s="1499"/>
      <c r="P125" s="51"/>
    </row>
    <row r="126" spans="1:16" s="38" customFormat="1" ht="27" customHeight="1" x14ac:dyDescent="0.25">
      <c r="A126" s="1482"/>
      <c r="B126" s="1483"/>
      <c r="C126" s="1484"/>
      <c r="D126" s="1485"/>
      <c r="E126" s="1486"/>
      <c r="F126" s="1487"/>
      <c r="G126" s="110" t="s">
        <v>49</v>
      </c>
      <c r="H126" s="736">
        <v>31.8</v>
      </c>
      <c r="I126" s="112"/>
      <c r="J126" s="113"/>
      <c r="K126" s="113"/>
      <c r="L126" s="1489"/>
      <c r="M126" s="1492"/>
      <c r="N126" s="1495"/>
      <c r="O126" s="1499"/>
    </row>
    <row r="127" spans="1:16" s="38" customFormat="1" ht="23.25" customHeight="1" x14ac:dyDescent="0.25">
      <c r="A127" s="1482"/>
      <c r="B127" s="1483"/>
      <c r="C127" s="1484"/>
      <c r="D127" s="1485"/>
      <c r="E127" s="1486"/>
      <c r="F127" s="1487"/>
      <c r="G127" s="110" t="s">
        <v>46</v>
      </c>
      <c r="H127" s="111">
        <v>44.1</v>
      </c>
      <c r="I127" s="114"/>
      <c r="J127" s="113"/>
      <c r="K127" s="113"/>
      <c r="L127" s="1489"/>
      <c r="M127" s="1492"/>
      <c r="N127" s="1495"/>
      <c r="O127" s="1499"/>
    </row>
    <row r="128" spans="1:16" s="38" customFormat="1" ht="27.75" customHeight="1" x14ac:dyDescent="0.25">
      <c r="A128" s="1482"/>
      <c r="B128" s="1483"/>
      <c r="C128" s="1484"/>
      <c r="D128" s="1485"/>
      <c r="E128" s="1486"/>
      <c r="F128" s="1487"/>
      <c r="G128" s="115" t="s">
        <v>26</v>
      </c>
      <c r="H128" s="116">
        <f>SUM(H123:H127)</f>
        <v>482.40000000000003</v>
      </c>
      <c r="I128" s="116">
        <f t="shared" ref="I128:K128" si="26">SUM(I123:I127)</f>
        <v>284</v>
      </c>
      <c r="J128" s="116">
        <f>SUM(J123:J127)</f>
        <v>284</v>
      </c>
      <c r="K128" s="116">
        <f t="shared" si="26"/>
        <v>284</v>
      </c>
      <c r="L128" s="1490"/>
      <c r="M128" s="1493"/>
      <c r="N128" s="1496"/>
      <c r="O128" s="1500"/>
    </row>
    <row r="129" spans="1:16" s="38" customFormat="1" ht="15.75" x14ac:dyDescent="0.25">
      <c r="A129" s="80" t="s">
        <v>36</v>
      </c>
      <c r="B129" s="1501" t="s">
        <v>771</v>
      </c>
      <c r="C129" s="1501"/>
      <c r="D129" s="1501"/>
      <c r="E129" s="1501"/>
      <c r="F129" s="1501"/>
      <c r="G129" s="1501"/>
      <c r="H129" s="1501"/>
      <c r="I129" s="1501"/>
      <c r="J129" s="1501"/>
      <c r="K129" s="1501"/>
      <c r="L129" s="1501"/>
      <c r="M129" s="1501"/>
      <c r="N129" s="1501"/>
      <c r="O129" s="1501"/>
      <c r="P129" s="106"/>
    </row>
    <row r="130" spans="1:16" s="38" customFormat="1" ht="20.25" customHeight="1" x14ac:dyDescent="0.25">
      <c r="A130" s="80" t="s">
        <v>36</v>
      </c>
      <c r="B130" s="81" t="s">
        <v>21</v>
      </c>
      <c r="C130" s="1502" t="s">
        <v>119</v>
      </c>
      <c r="D130" s="1502"/>
      <c r="E130" s="1502"/>
      <c r="F130" s="1502"/>
      <c r="G130" s="1502"/>
      <c r="H130" s="1502"/>
      <c r="I130" s="1502"/>
      <c r="J130" s="1502"/>
      <c r="K130" s="1502"/>
      <c r="L130" s="1502"/>
      <c r="M130" s="1502"/>
      <c r="N130" s="1502"/>
      <c r="O130" s="1502"/>
      <c r="P130" s="51"/>
    </row>
    <row r="131" spans="1:16" s="38" customFormat="1" ht="27" customHeight="1" x14ac:dyDescent="0.25">
      <c r="A131" s="1349" t="s">
        <v>36</v>
      </c>
      <c r="B131" s="1351" t="s">
        <v>21</v>
      </c>
      <c r="C131" s="1353" t="s">
        <v>27</v>
      </c>
      <c r="D131" s="1415" t="s">
        <v>816</v>
      </c>
      <c r="E131" s="1357">
        <v>288712070</v>
      </c>
      <c r="F131" s="1497" t="s">
        <v>30</v>
      </c>
      <c r="G131" s="12" t="s">
        <v>47</v>
      </c>
      <c r="H131" s="109">
        <v>1215</v>
      </c>
      <c r="I131" s="108">
        <v>1332.6</v>
      </c>
      <c r="J131" s="35">
        <v>1300</v>
      </c>
      <c r="K131" s="35">
        <v>1300</v>
      </c>
      <c r="L131" s="1368" t="s">
        <v>823</v>
      </c>
      <c r="M131" s="1362" t="s">
        <v>824</v>
      </c>
      <c r="N131" s="1316">
        <v>3.2</v>
      </c>
      <c r="O131" s="1316">
        <v>3.2</v>
      </c>
      <c r="P131" s="631"/>
    </row>
    <row r="132" spans="1:16" s="38" customFormat="1" ht="33.75" customHeight="1" x14ac:dyDescent="0.25">
      <c r="A132" s="1349"/>
      <c r="B132" s="1351"/>
      <c r="C132" s="1353"/>
      <c r="D132" s="1415"/>
      <c r="E132" s="1358"/>
      <c r="F132" s="1497"/>
      <c r="G132" s="12" t="s">
        <v>24</v>
      </c>
      <c r="H132" s="109">
        <v>335.1</v>
      </c>
      <c r="I132" s="108">
        <v>300</v>
      </c>
      <c r="J132" s="35">
        <v>300</v>
      </c>
      <c r="K132" s="35">
        <v>300</v>
      </c>
      <c r="L132" s="1368"/>
      <c r="M132" s="1316"/>
      <c r="N132" s="1316"/>
      <c r="O132" s="1316"/>
      <c r="P132" s="632"/>
    </row>
    <row r="133" spans="1:16" s="38" customFormat="1" ht="35.25" customHeight="1" x14ac:dyDescent="0.25">
      <c r="A133" s="1349"/>
      <c r="B133" s="1351"/>
      <c r="C133" s="1353"/>
      <c r="D133" s="1415"/>
      <c r="E133" s="1358"/>
      <c r="F133" s="1497"/>
      <c r="G133" s="69" t="s">
        <v>26</v>
      </c>
      <c r="H133" s="70">
        <f>SUM(H131:H132)</f>
        <v>1550.1</v>
      </c>
      <c r="I133" s="70">
        <f t="shared" ref="I133:K133" si="27">SUM(I131:I132)</f>
        <v>1632.6</v>
      </c>
      <c r="J133" s="70">
        <f>SUM(J131:J132)</f>
        <v>1600</v>
      </c>
      <c r="K133" s="70">
        <f t="shared" si="27"/>
        <v>1600</v>
      </c>
      <c r="L133" s="1368"/>
      <c r="M133" s="1316"/>
      <c r="N133" s="1316"/>
      <c r="O133" s="1316"/>
      <c r="P133" s="87"/>
    </row>
    <row r="134" spans="1:16" s="18" customFormat="1" ht="21.75" customHeight="1" x14ac:dyDescent="0.25">
      <c r="A134" s="1349" t="s">
        <v>36</v>
      </c>
      <c r="B134" s="1351" t="s">
        <v>21</v>
      </c>
      <c r="C134" s="1353" t="s">
        <v>30</v>
      </c>
      <c r="D134" s="1415" t="s">
        <v>120</v>
      </c>
      <c r="E134" s="1357">
        <v>288712070</v>
      </c>
      <c r="F134" s="1319" t="s">
        <v>67</v>
      </c>
      <c r="G134" s="12" t="s">
        <v>49</v>
      </c>
      <c r="H134" s="595">
        <v>103.4</v>
      </c>
      <c r="I134" s="123"/>
      <c r="J134" s="124"/>
      <c r="K134" s="124"/>
      <c r="L134" s="1512"/>
      <c r="M134" s="1513"/>
      <c r="N134" s="1513"/>
      <c r="O134" s="1506"/>
      <c r="P134" s="72"/>
    </row>
    <row r="135" spans="1:16" s="18" customFormat="1" ht="19.5" customHeight="1" x14ac:dyDescent="0.25">
      <c r="A135" s="1349"/>
      <c r="B135" s="1351"/>
      <c r="C135" s="1353"/>
      <c r="D135" s="1415"/>
      <c r="E135" s="1358"/>
      <c r="F135" s="1319"/>
      <c r="G135" s="12" t="s">
        <v>25</v>
      </c>
      <c r="H135" s="22">
        <v>27</v>
      </c>
      <c r="I135" s="108"/>
      <c r="J135" s="124"/>
      <c r="K135" s="124"/>
      <c r="L135" s="1512"/>
      <c r="M135" s="1513"/>
      <c r="N135" s="1513"/>
      <c r="O135" s="1506"/>
      <c r="P135" s="1"/>
    </row>
    <row r="136" spans="1:16" s="18" customFormat="1" ht="26.25" customHeight="1" x14ac:dyDescent="0.25">
      <c r="A136" s="1349"/>
      <c r="B136" s="1351"/>
      <c r="C136" s="1353"/>
      <c r="D136" s="1415"/>
      <c r="E136" s="1358"/>
      <c r="F136" s="1319"/>
      <c r="G136" s="12" t="s">
        <v>24</v>
      </c>
      <c r="H136" s="22">
        <v>4.9000000000000004</v>
      </c>
      <c r="I136" s="123"/>
      <c r="J136" s="124"/>
      <c r="K136" s="124"/>
      <c r="L136" s="1512"/>
      <c r="M136" s="1513"/>
      <c r="N136" s="1513"/>
      <c r="O136" s="1506"/>
      <c r="P136" s="1"/>
    </row>
    <row r="137" spans="1:16" s="18" customFormat="1" ht="19.5" customHeight="1" x14ac:dyDescent="0.25">
      <c r="A137" s="1349"/>
      <c r="B137" s="1351"/>
      <c r="C137" s="1353"/>
      <c r="D137" s="1415"/>
      <c r="E137" s="1358"/>
      <c r="F137" s="1319"/>
      <c r="G137" s="12" t="s">
        <v>47</v>
      </c>
      <c r="H137" s="22"/>
      <c r="I137" s="108"/>
      <c r="J137" s="109"/>
      <c r="K137" s="109"/>
      <c r="L137" s="1512"/>
      <c r="M137" s="1513"/>
      <c r="N137" s="1513"/>
      <c r="O137" s="1506"/>
      <c r="P137" s="1"/>
    </row>
    <row r="138" spans="1:16" s="18" customFormat="1" ht="18.75" customHeight="1" x14ac:dyDescent="0.25">
      <c r="A138" s="1349"/>
      <c r="B138" s="1351"/>
      <c r="C138" s="1353"/>
      <c r="D138" s="1415"/>
      <c r="E138" s="1358"/>
      <c r="F138" s="1319"/>
      <c r="G138" s="69" t="s">
        <v>26</v>
      </c>
      <c r="H138" s="70">
        <f>SUM(H134:H137)</f>
        <v>135.30000000000001</v>
      </c>
      <c r="I138" s="73"/>
      <c r="J138" s="73"/>
      <c r="K138" s="73"/>
      <c r="L138" s="1512"/>
      <c r="M138" s="1513"/>
      <c r="N138" s="1513"/>
      <c r="O138" s="1506"/>
      <c r="P138" s="1"/>
    </row>
    <row r="139" spans="1:16" s="18" customFormat="1" ht="22.5" customHeight="1" x14ac:dyDescent="0.25">
      <c r="A139" s="1482" t="s">
        <v>36</v>
      </c>
      <c r="B139" s="1483" t="s">
        <v>21</v>
      </c>
      <c r="C139" s="1484" t="s">
        <v>38</v>
      </c>
      <c r="D139" s="1485" t="s">
        <v>121</v>
      </c>
      <c r="E139" s="1486">
        <v>288712070</v>
      </c>
      <c r="F139" s="1508" t="s">
        <v>30</v>
      </c>
      <c r="G139" s="110" t="s">
        <v>25</v>
      </c>
      <c r="H139" s="111"/>
      <c r="I139" s="118"/>
      <c r="J139" s="113"/>
      <c r="K139" s="113"/>
      <c r="L139" s="1509"/>
      <c r="M139" s="1510"/>
      <c r="N139" s="1510"/>
      <c r="O139" s="1511"/>
      <c r="P139" s="23"/>
    </row>
    <row r="140" spans="1:16" s="18" customFormat="1" ht="21" customHeight="1" x14ac:dyDescent="0.25">
      <c r="A140" s="1482"/>
      <c r="B140" s="1483"/>
      <c r="C140" s="1484"/>
      <c r="D140" s="1485"/>
      <c r="E140" s="1507"/>
      <c r="F140" s="1508"/>
      <c r="G140" s="110" t="s">
        <v>49</v>
      </c>
      <c r="H140" s="111"/>
      <c r="I140" s="118"/>
      <c r="J140" s="113"/>
      <c r="K140" s="113"/>
      <c r="L140" s="1509"/>
      <c r="M140" s="1510"/>
      <c r="N140" s="1510"/>
      <c r="O140" s="1511"/>
      <c r="P140" s="1"/>
    </row>
    <row r="141" spans="1:16" s="18" customFormat="1" ht="23.25" customHeight="1" x14ac:dyDescent="0.25">
      <c r="A141" s="1482"/>
      <c r="B141" s="1483"/>
      <c r="C141" s="1484"/>
      <c r="D141" s="1485"/>
      <c r="E141" s="1507"/>
      <c r="F141" s="1508"/>
      <c r="G141" s="119" t="s">
        <v>122</v>
      </c>
      <c r="H141" s="736">
        <v>139.80000000000001</v>
      </c>
      <c r="I141" s="118"/>
      <c r="J141" s="113"/>
      <c r="K141" s="113"/>
      <c r="L141" s="1509"/>
      <c r="M141" s="1510"/>
      <c r="N141" s="1510"/>
      <c r="O141" s="1511"/>
    </row>
    <row r="142" spans="1:16" s="18" customFormat="1" ht="23.25" customHeight="1" x14ac:dyDescent="0.25">
      <c r="A142" s="1482"/>
      <c r="B142" s="1483"/>
      <c r="C142" s="1484"/>
      <c r="D142" s="1485"/>
      <c r="E142" s="1507"/>
      <c r="F142" s="1508"/>
      <c r="G142" s="119" t="s">
        <v>24</v>
      </c>
      <c r="H142" s="111"/>
      <c r="I142" s="118"/>
      <c r="J142" s="113"/>
      <c r="K142" s="113"/>
      <c r="L142" s="1509"/>
      <c r="M142" s="1510"/>
      <c r="N142" s="1510"/>
      <c r="O142" s="1511"/>
    </row>
    <row r="143" spans="1:16" s="18" customFormat="1" ht="22.5" customHeight="1" x14ac:dyDescent="0.25">
      <c r="A143" s="1482"/>
      <c r="B143" s="1483"/>
      <c r="C143" s="1484"/>
      <c r="D143" s="1485"/>
      <c r="E143" s="1507"/>
      <c r="F143" s="1508"/>
      <c r="G143" s="120" t="s">
        <v>26</v>
      </c>
      <c r="H143" s="121">
        <f>SUM(H139:H142)</f>
        <v>139.80000000000001</v>
      </c>
      <c r="I143" s="121"/>
      <c r="J143" s="122"/>
      <c r="K143" s="122"/>
      <c r="L143" s="1509"/>
      <c r="M143" s="1510"/>
      <c r="N143" s="1510"/>
      <c r="O143" s="1511"/>
    </row>
    <row r="144" spans="1:16" s="18" customFormat="1" ht="15.75" x14ac:dyDescent="0.25">
      <c r="A144" s="80" t="s">
        <v>36</v>
      </c>
      <c r="B144" s="81" t="s">
        <v>27</v>
      </c>
      <c r="C144" s="1516" t="s">
        <v>123</v>
      </c>
      <c r="D144" s="1516"/>
      <c r="E144" s="1516"/>
      <c r="F144" s="1516"/>
      <c r="G144" s="1516"/>
      <c r="H144" s="1516"/>
      <c r="I144" s="1516"/>
      <c r="J144" s="1516"/>
      <c r="K144" s="1516"/>
      <c r="L144" s="1516"/>
      <c r="M144" s="1516"/>
      <c r="N144" s="1516"/>
      <c r="O144" s="1516"/>
    </row>
    <row r="145" spans="1:21" s="18" customFormat="1" ht="30" customHeight="1" x14ac:dyDescent="0.25">
      <c r="A145" s="1349" t="s">
        <v>36</v>
      </c>
      <c r="B145" s="1351" t="s">
        <v>27</v>
      </c>
      <c r="C145" s="1353" t="s">
        <v>21</v>
      </c>
      <c r="D145" s="1368" t="s">
        <v>124</v>
      </c>
      <c r="E145" s="1357">
        <v>288712070</v>
      </c>
      <c r="F145" s="1497" t="s">
        <v>32</v>
      </c>
      <c r="G145" s="12" t="s">
        <v>24</v>
      </c>
      <c r="H145" s="107"/>
      <c r="I145" s="108">
        <v>6.8</v>
      </c>
      <c r="J145" s="109">
        <v>80</v>
      </c>
      <c r="K145" s="737">
        <v>40</v>
      </c>
      <c r="L145" s="1315" t="s">
        <v>767</v>
      </c>
      <c r="M145" s="1503"/>
      <c r="N145" s="1317" t="s">
        <v>768</v>
      </c>
      <c r="O145" s="1504" t="s">
        <v>769</v>
      </c>
      <c r="P145" s="38"/>
    </row>
    <row r="146" spans="1:21" s="18" customFormat="1" ht="28.15" customHeight="1" x14ac:dyDescent="0.25">
      <c r="A146" s="1349"/>
      <c r="B146" s="1351"/>
      <c r="C146" s="1353"/>
      <c r="D146" s="1368"/>
      <c r="E146" s="1358"/>
      <c r="F146" s="1497"/>
      <c r="G146" s="12" t="s">
        <v>46</v>
      </c>
      <c r="H146" s="107">
        <v>80</v>
      </c>
      <c r="I146" s="117"/>
      <c r="J146" s="109"/>
      <c r="K146" s="109"/>
      <c r="L146" s="1315"/>
      <c r="M146" s="1503"/>
      <c r="N146" s="1316"/>
      <c r="O146" s="1505"/>
    </row>
    <row r="147" spans="1:21" s="18" customFormat="1" ht="28.15" customHeight="1" x14ac:dyDescent="0.25">
      <c r="A147" s="1349"/>
      <c r="B147" s="1351"/>
      <c r="C147" s="1353"/>
      <c r="D147" s="1368"/>
      <c r="E147" s="1358"/>
      <c r="F147" s="1497"/>
      <c r="G147" s="12" t="s">
        <v>25</v>
      </c>
      <c r="H147" s="107"/>
      <c r="I147" s="117"/>
      <c r="J147" s="109">
        <v>80</v>
      </c>
      <c r="K147" s="109">
        <v>50</v>
      </c>
      <c r="L147" s="1315"/>
      <c r="M147" s="1503"/>
      <c r="N147" s="1316"/>
      <c r="O147" s="1505"/>
    </row>
    <row r="148" spans="1:21" s="18" customFormat="1" ht="30" customHeight="1" x14ac:dyDescent="0.25">
      <c r="A148" s="1349"/>
      <c r="B148" s="1351"/>
      <c r="C148" s="1353"/>
      <c r="D148" s="1368"/>
      <c r="E148" s="1358"/>
      <c r="F148" s="1497"/>
      <c r="G148" s="63" t="s">
        <v>26</v>
      </c>
      <c r="H148" s="64">
        <f>SUM(H145:H147)</f>
        <v>80</v>
      </c>
      <c r="I148" s="64">
        <f t="shared" ref="I148:K148" si="28">SUM(I145:I147)</f>
        <v>6.8</v>
      </c>
      <c r="J148" s="64">
        <f>SUM(J145:J147)</f>
        <v>160</v>
      </c>
      <c r="K148" s="64">
        <f t="shared" si="28"/>
        <v>90</v>
      </c>
      <c r="L148" s="1315"/>
      <c r="M148" s="1503"/>
      <c r="N148" s="1316"/>
      <c r="O148" s="1505"/>
    </row>
    <row r="149" spans="1:21" s="18" customFormat="1" ht="23.25" customHeight="1" x14ac:dyDescent="0.25">
      <c r="A149" s="1349" t="s">
        <v>36</v>
      </c>
      <c r="B149" s="1351" t="s">
        <v>27</v>
      </c>
      <c r="C149" s="1353" t="s">
        <v>50</v>
      </c>
      <c r="D149" s="1415" t="s">
        <v>794</v>
      </c>
      <c r="E149" s="1357">
        <v>288712070</v>
      </c>
      <c r="F149" s="1319" t="s">
        <v>32</v>
      </c>
      <c r="G149" s="125" t="s">
        <v>24</v>
      </c>
      <c r="H149" s="21">
        <v>15</v>
      </c>
      <c r="I149" s="126">
        <v>27.9</v>
      </c>
      <c r="J149" s="35"/>
      <c r="K149" s="21"/>
      <c r="L149" s="1315" t="s">
        <v>126</v>
      </c>
      <c r="M149" s="1316">
        <v>189</v>
      </c>
      <c r="N149" s="1317"/>
      <c r="O149" s="1326"/>
      <c r="P149" s="38"/>
    </row>
    <row r="150" spans="1:21" s="18" customFormat="1" ht="24" customHeight="1" x14ac:dyDescent="0.25">
      <c r="A150" s="1349"/>
      <c r="B150" s="1351"/>
      <c r="C150" s="1353"/>
      <c r="D150" s="1415"/>
      <c r="E150" s="1358"/>
      <c r="F150" s="1319"/>
      <c r="G150" s="32" t="s">
        <v>46</v>
      </c>
      <c r="H150" s="21"/>
      <c r="I150" s="126"/>
      <c r="J150" s="35"/>
      <c r="K150" s="21"/>
      <c r="L150" s="1315"/>
      <c r="M150" s="1316"/>
      <c r="N150" s="1316"/>
      <c r="O150" s="1326"/>
      <c r="U150" s="127"/>
    </row>
    <row r="151" spans="1:21" s="18" customFormat="1" ht="18.75" customHeight="1" x14ac:dyDescent="0.25">
      <c r="A151" s="1349"/>
      <c r="B151" s="1351"/>
      <c r="C151" s="1353"/>
      <c r="D151" s="1415"/>
      <c r="E151" s="1358"/>
      <c r="F151" s="1319"/>
      <c r="G151" s="32" t="s">
        <v>25</v>
      </c>
      <c r="H151" s="21"/>
      <c r="I151" s="126">
        <v>125.6</v>
      </c>
      <c r="J151" s="35"/>
      <c r="K151" s="21"/>
      <c r="L151" s="1315"/>
      <c r="M151" s="1316"/>
      <c r="N151" s="1316"/>
      <c r="O151" s="1326"/>
    </row>
    <row r="152" spans="1:21" s="18" customFormat="1" ht="23.25" customHeight="1" x14ac:dyDescent="0.25">
      <c r="A152" s="1349"/>
      <c r="B152" s="1351"/>
      <c r="C152" s="1353"/>
      <c r="D152" s="1415"/>
      <c r="E152" s="1358"/>
      <c r="F152" s="1319"/>
      <c r="G152" s="128" t="s">
        <v>26</v>
      </c>
      <c r="H152" s="129">
        <f>SUM(H149:H151)</f>
        <v>15</v>
      </c>
      <c r="I152" s="130">
        <f t="shared" ref="I152" si="29">SUM(I149:I151)</f>
        <v>153.5</v>
      </c>
      <c r="J152" s="130"/>
      <c r="K152" s="129"/>
      <c r="L152" s="1315"/>
      <c r="M152" s="1316"/>
      <c r="N152" s="1316"/>
      <c r="O152" s="1326"/>
    </row>
    <row r="153" spans="1:21" s="18" customFormat="1" ht="29.45" customHeight="1" x14ac:dyDescent="0.25">
      <c r="A153" s="1420" t="s">
        <v>36</v>
      </c>
      <c r="B153" s="1421" t="s">
        <v>27</v>
      </c>
      <c r="C153" s="1422" t="s">
        <v>30</v>
      </c>
      <c r="D153" s="1368" t="s">
        <v>795</v>
      </c>
      <c r="E153" s="1357" t="s">
        <v>127</v>
      </c>
      <c r="F153" s="1319" t="s">
        <v>32</v>
      </c>
      <c r="G153" s="41" t="s">
        <v>24</v>
      </c>
      <c r="H153" s="131"/>
      <c r="I153" s="86">
        <v>47.9</v>
      </c>
      <c r="J153" s="43"/>
      <c r="K153" s="132"/>
      <c r="L153" s="1315" t="s">
        <v>770</v>
      </c>
      <c r="M153" s="1316">
        <v>3</v>
      </c>
      <c r="N153" s="1317"/>
      <c r="O153" s="1326"/>
      <c r="P153" s="627"/>
    </row>
    <row r="154" spans="1:21" s="18" customFormat="1" ht="31.9" customHeight="1" x14ac:dyDescent="0.25">
      <c r="A154" s="1420"/>
      <c r="B154" s="1421"/>
      <c r="C154" s="1422"/>
      <c r="D154" s="1368"/>
      <c r="E154" s="1358"/>
      <c r="F154" s="1319"/>
      <c r="G154" s="41" t="s">
        <v>46</v>
      </c>
      <c r="H154" s="132">
        <v>5.9</v>
      </c>
      <c r="I154" s="86"/>
      <c r="J154" s="43"/>
      <c r="K154" s="131"/>
      <c r="L154" s="1315"/>
      <c r="M154" s="1316"/>
      <c r="N154" s="1316"/>
      <c r="O154" s="1326"/>
    </row>
    <row r="155" spans="1:21" ht="30" customHeight="1" x14ac:dyDescent="0.25">
      <c r="A155" s="1420"/>
      <c r="B155" s="1421"/>
      <c r="C155" s="1422"/>
      <c r="D155" s="1368"/>
      <c r="E155" s="1358"/>
      <c r="F155" s="1319"/>
      <c r="G155" s="41" t="s">
        <v>49</v>
      </c>
      <c r="H155" s="13"/>
      <c r="I155" s="86">
        <v>194.6</v>
      </c>
      <c r="J155" s="43"/>
      <c r="K155" s="131"/>
      <c r="L155" s="1315"/>
      <c r="M155" s="1316"/>
      <c r="N155" s="1316"/>
      <c r="O155" s="1326"/>
      <c r="P155" s="18"/>
    </row>
    <row r="156" spans="1:21" ht="28.15" customHeight="1" x14ac:dyDescent="0.25">
      <c r="A156" s="1420"/>
      <c r="B156" s="1421"/>
      <c r="C156" s="1422"/>
      <c r="D156" s="1368"/>
      <c r="E156" s="1358"/>
      <c r="F156" s="1319"/>
      <c r="G156" s="128" t="s">
        <v>26</v>
      </c>
      <c r="H156" s="129">
        <f>SUM(H153:H155)</f>
        <v>5.9</v>
      </c>
      <c r="I156" s="130">
        <f>SUM(I153:I155)</f>
        <v>242.5</v>
      </c>
      <c r="J156" s="130"/>
      <c r="K156" s="129"/>
      <c r="L156" s="1315"/>
      <c r="M156" s="1316"/>
      <c r="N156" s="1316"/>
      <c r="O156" s="1326"/>
      <c r="P156" s="2"/>
    </row>
    <row r="157" spans="1:21" ht="15.75" x14ac:dyDescent="0.25">
      <c r="A157" s="133">
        <v>12</v>
      </c>
      <c r="B157" s="1517" t="s">
        <v>128</v>
      </c>
      <c r="C157" s="1517"/>
      <c r="D157" s="1517"/>
      <c r="E157" s="1517"/>
      <c r="F157" s="1517"/>
      <c r="G157" s="1517"/>
      <c r="H157" s="134">
        <f>SUM(H14,H17,H19,H22,H25,H27,H33,H36,H43,H46,H51,H54,H58,H60,H64,H67,H70,H73,H76,H79,H82,H84,H88,H92,H95,H98,H99,H106,H112,H114,H116,H118,H122,H128,H133,H138,H143,H148,H152,H156)</f>
        <v>4515.1000000000004</v>
      </c>
      <c r="I157" s="134">
        <f>SUM(I14,I17,I19,I22,I25,I27,I33,I36,I43,I46,I51,I54,I58,I60,I64,I67,I70,I73,I76,I79,I82,I84,I88,I92,I95,I98,I99,I106,I112,I114,I116,I118,I122,I128,I133,I138,I143,I148,I152,I156)</f>
        <v>4035.5</v>
      </c>
      <c r="J157" s="134">
        <f>SUM(J14,J17,J19,J22,J25,J27,J33,J36,J43,J46,J51,J54,J58,J60,J64,J67,J70,J73,J76,J79,J82,J84,J88,J92,J95,J98,J99,J106,J112,J114,J116,J118,J122,J128,J133,J138,J143,J148,J152,J156)</f>
        <v>3896.1000000000004</v>
      </c>
      <c r="K157" s="134">
        <f t="shared" ref="K157" si="30">SUM(K14,K17,K19,K22,K25,K27,K33,K36,K43,K46,K51,K54,K58,K60,K64,K67,K70,K73,K76,K79,K82,K84,K88,K92,K95,K98,K99,K106,K112,K114,K116,K118,K122,K128,K133,K138,K143,K148,K152,K156)</f>
        <v>3417.9</v>
      </c>
      <c r="L157" s="1518"/>
      <c r="M157" s="1518"/>
      <c r="N157" s="1518"/>
      <c r="O157" s="1518"/>
    </row>
    <row r="158" spans="1:21" ht="15.75" x14ac:dyDescent="0.25">
      <c r="A158" s="135"/>
      <c r="B158" s="135"/>
      <c r="C158" s="135"/>
      <c r="D158" s="135"/>
      <c r="E158" s="135"/>
      <c r="F158" s="135"/>
      <c r="G158" s="136"/>
      <c r="H158" s="135"/>
      <c r="I158" s="135"/>
      <c r="J158" s="135"/>
      <c r="K158" s="135"/>
      <c r="L158" s="135"/>
      <c r="M158" s="137"/>
      <c r="N158" s="135"/>
      <c r="O158" s="135"/>
    </row>
    <row r="159" spans="1:21" ht="15.75" x14ac:dyDescent="0.25">
      <c r="A159" s="138"/>
      <c r="B159" s="138"/>
      <c r="C159" s="138"/>
      <c r="D159" s="135"/>
      <c r="E159" s="135"/>
      <c r="F159" s="135"/>
      <c r="G159" s="136"/>
      <c r="H159" s="135"/>
      <c r="I159" s="1514"/>
      <c r="J159" s="1514"/>
      <c r="K159" s="135"/>
      <c r="L159" s="135"/>
      <c r="M159" s="138"/>
      <c r="N159" s="138"/>
      <c r="O159" s="138"/>
    </row>
    <row r="160" spans="1:21" ht="15.75" customHeight="1" x14ac:dyDescent="0.25">
      <c r="A160" s="139"/>
      <c r="B160" s="140"/>
      <c r="C160" s="140"/>
      <c r="D160" s="140"/>
      <c r="E160" s="140"/>
      <c r="F160" s="141"/>
      <c r="G160" s="1240" t="s">
        <v>129</v>
      </c>
      <c r="H160" s="1515"/>
      <c r="I160" s="1515"/>
      <c r="J160" s="142"/>
      <c r="K160" s="142"/>
      <c r="L160" s="135"/>
      <c r="M160" s="138"/>
      <c r="N160" s="138"/>
      <c r="O160" s="138"/>
    </row>
    <row r="161" spans="1:64" s="1" customFormat="1" ht="15.75" x14ac:dyDescent="0.25">
      <c r="A161" s="139"/>
      <c r="B161" s="140"/>
      <c r="C161" s="140"/>
      <c r="D161" s="140"/>
      <c r="E161" s="140"/>
      <c r="F161" s="141"/>
      <c r="G161" s="143"/>
      <c r="H161" s="144"/>
      <c r="I161" s="144"/>
      <c r="J161" s="142"/>
      <c r="K161" s="142"/>
      <c r="L161" s="4"/>
      <c r="M161" s="18"/>
      <c r="N161" s="18"/>
      <c r="O161" s="18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</row>
    <row r="162" spans="1:64" s="1" customFormat="1" ht="47.25" customHeight="1" x14ac:dyDescent="0.25">
      <c r="A162" s="1242" t="s">
        <v>130</v>
      </c>
      <c r="B162" s="1243"/>
      <c r="C162" s="1243"/>
      <c r="D162" s="1243"/>
      <c r="E162" s="1243"/>
      <c r="F162" s="1243"/>
      <c r="G162" s="1244"/>
      <c r="H162" s="145" t="s">
        <v>131</v>
      </c>
      <c r="I162" s="145" t="s">
        <v>132</v>
      </c>
      <c r="J162" s="145" t="s">
        <v>133</v>
      </c>
      <c r="K162" s="145" t="s">
        <v>134</v>
      </c>
      <c r="L162" s="4"/>
      <c r="M162" s="18"/>
      <c r="N162" s="18"/>
      <c r="O162" s="18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</row>
    <row r="163" spans="1:64" s="1" customFormat="1" ht="15.75" customHeight="1" x14ac:dyDescent="0.25">
      <c r="A163" s="1245" t="s">
        <v>135</v>
      </c>
      <c r="B163" s="1246"/>
      <c r="C163" s="1246"/>
      <c r="D163" s="1246"/>
      <c r="E163" s="1246"/>
      <c r="F163" s="1246"/>
      <c r="G163" s="1247"/>
      <c r="H163" s="146">
        <f>SUM(H164:H167)</f>
        <v>4086.9</v>
      </c>
      <c r="I163" s="147">
        <f>SUM(I164:I167)</f>
        <v>3501</v>
      </c>
      <c r="J163" s="146">
        <f>SUM(J164:J167)</f>
        <v>3366.1000000000004</v>
      </c>
      <c r="K163" s="146">
        <f>SUM(K164:K167)</f>
        <v>3267.9</v>
      </c>
      <c r="L163" s="18"/>
      <c r="M163" s="18"/>
      <c r="N163" s="18"/>
      <c r="O163" s="18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</row>
    <row r="164" spans="1:64" s="1" customFormat="1" ht="15.75" customHeight="1" x14ac:dyDescent="0.25">
      <c r="A164" s="1248" t="s">
        <v>136</v>
      </c>
      <c r="B164" s="1249"/>
      <c r="C164" s="1249"/>
      <c r="D164" s="1249"/>
      <c r="E164" s="1249"/>
      <c r="F164" s="1249"/>
      <c r="G164" s="1250"/>
      <c r="H164" s="148">
        <f>SUM(H12,H16,H18,H21,H24,H26,H31,H34,H41,H45,H49,H53,H56,H59,H63,H65,H68,H71,H75,H77,H81,H83,H86,H90,H94,H97,H99,H105,H112,H113,H115,H117,H121,H125,H132,H136,H142,H145,H149,H153)</f>
        <v>1914.6</v>
      </c>
      <c r="I164" s="148">
        <f>SUM(I12,I16,I18,I21,I24,I26,I31,I34,I41,I45,I49,I53,I56,I59,I63,I65,I68,I71,I75,I77,I81,I83,I86,I90,I94,I97,I99,I105,I112,I113,I115,I117,I121,I125,I132,I136,I142,I145,I149,I153)</f>
        <v>1825.7</v>
      </c>
      <c r="J164" s="148">
        <f>SUM(J12,J16,J18,J21,J24,J26,J31,J34,J41,J45,J49,J53,J56,J59,J63,J65,J68,J71,J75,J77,J81,J83,J86,J90,J94,J97,J99,J105,J112,J113,J115,J117,J121,J125,J132,J136,J142,J145,J149,J153)</f>
        <v>1697.7</v>
      </c>
      <c r="K164" s="148">
        <f t="shared" ref="K164" si="31">SUM(K12,K16,K18,K21,K24,K26,K31,K34,K41,K45,K49,K53,K56,K59,K63,K65,K68,K71,K75,K77,K81,K83,K86,K90,K94,K97,K99,K105,K112,K113,K115,K117,K121,K125,K132,K136,K142,K145,K149,K153)</f>
        <v>1649.5</v>
      </c>
      <c r="L164" s="4"/>
      <c r="M164" s="18"/>
      <c r="N164" s="18"/>
      <c r="O164" s="18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</row>
    <row r="165" spans="1:64" s="1" customFormat="1" ht="15.75" customHeight="1" x14ac:dyDescent="0.25">
      <c r="A165" s="1251" t="s">
        <v>137</v>
      </c>
      <c r="B165" s="1252"/>
      <c r="C165" s="1252"/>
      <c r="D165" s="1252"/>
      <c r="E165" s="1252"/>
      <c r="F165" s="1252"/>
      <c r="G165" s="1253"/>
      <c r="H165" s="148">
        <f>SUM(H11)</f>
        <v>8.3000000000000007</v>
      </c>
      <c r="I165" s="148">
        <f>SUM(I11)</f>
        <v>11.7</v>
      </c>
      <c r="J165" s="148">
        <f>SUM(J11)</f>
        <v>15</v>
      </c>
      <c r="K165" s="148">
        <f>SUM(K11)</f>
        <v>15</v>
      </c>
      <c r="L165" s="4"/>
      <c r="M165" s="2"/>
      <c r="N165" s="2"/>
      <c r="O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</row>
    <row r="166" spans="1:64" s="4" customFormat="1" ht="15.75" customHeight="1" x14ac:dyDescent="0.25">
      <c r="A166" s="1251" t="s">
        <v>138</v>
      </c>
      <c r="B166" s="1252"/>
      <c r="C166" s="1252"/>
      <c r="D166" s="1252"/>
      <c r="E166" s="1252"/>
      <c r="F166" s="1252"/>
      <c r="G166" s="1253"/>
      <c r="H166" s="148">
        <f>SUM(H32,H44,H48,H57,H74,H123,H131,H137,H141)</f>
        <v>1650.1</v>
      </c>
      <c r="I166" s="148">
        <f>SUM(I32,I35,I44,I40,I48,I57,I74,I123,I131,I137,I141)</f>
        <v>1663.6</v>
      </c>
      <c r="J166" s="148">
        <f t="shared" ref="J166:K166" si="32">SUM(J32,J35,J44,J40,J48,J57,J74,J123,J131,J137,J141)</f>
        <v>1603.4</v>
      </c>
      <c r="K166" s="148">
        <f t="shared" si="32"/>
        <v>1603.4</v>
      </c>
      <c r="M166" s="149"/>
      <c r="P166" s="1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</row>
    <row r="167" spans="1:64" s="4" customFormat="1" ht="15.75" customHeight="1" x14ac:dyDescent="0.25">
      <c r="A167" s="1254" t="s">
        <v>139</v>
      </c>
      <c r="B167" s="1255"/>
      <c r="C167" s="1255"/>
      <c r="D167" s="1255"/>
      <c r="E167" s="1255"/>
      <c r="F167" s="1255"/>
      <c r="G167" s="1256"/>
      <c r="H167" s="148">
        <f>SUM(H29,H38,H47,H69,H72,H78,H87,H103,H127,H146,H150,H154)</f>
        <v>513.9</v>
      </c>
      <c r="I167" s="148">
        <f>SUM(I29,I38,I47,I69,I78,I87,I103,I127,I146,I150,I154)</f>
        <v>0</v>
      </c>
      <c r="J167" s="148">
        <f>SUM(J29,J38,J47,J69,J78,J87,J103,J127,J146,J150,J154)</f>
        <v>50</v>
      </c>
      <c r="K167" s="148">
        <f t="shared" ref="K167" si="33">SUM(K29,K38,K47,K69,K78,K87,K103,K127,K146,K150,K154)</f>
        <v>0</v>
      </c>
      <c r="M167" s="149"/>
      <c r="P167" s="1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</row>
    <row r="168" spans="1:64" s="4" customFormat="1" ht="15.75" customHeight="1" x14ac:dyDescent="0.25">
      <c r="A168" s="1245" t="s">
        <v>140</v>
      </c>
      <c r="B168" s="1246"/>
      <c r="C168" s="1246"/>
      <c r="D168" s="1246"/>
      <c r="E168" s="1246"/>
      <c r="F168" s="1246"/>
      <c r="G168" s="1247"/>
      <c r="H168" s="146">
        <f>SUM(H169:H171)</f>
        <v>428.20000000000005</v>
      </c>
      <c r="I168" s="147">
        <f>SUM(I169:I171)</f>
        <v>534.5</v>
      </c>
      <c r="J168" s="146">
        <f>SUM(J169:J171)</f>
        <v>530</v>
      </c>
      <c r="K168" s="146">
        <f>SUM(K169:K171)</f>
        <v>150</v>
      </c>
      <c r="M168" s="149"/>
      <c r="P168" s="1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</row>
    <row r="169" spans="1:64" s="4" customFormat="1" ht="15.75" customHeight="1" x14ac:dyDescent="0.25">
      <c r="A169" s="1257" t="s">
        <v>141</v>
      </c>
      <c r="B169" s="1258"/>
      <c r="C169" s="1258"/>
      <c r="D169" s="1258"/>
      <c r="E169" s="1258"/>
      <c r="F169" s="1258"/>
      <c r="G169" s="1259"/>
      <c r="H169" s="148">
        <f>SUM(H30,H39,H50,H52,H85,H93,H104,H124,H135,H139,H151)</f>
        <v>293</v>
      </c>
      <c r="I169" s="148">
        <f>SUM(I13,I30,I39,I50,I52,I85,I93,I104,I124,I135,I139,I151)</f>
        <v>329.9</v>
      </c>
      <c r="J169" s="148">
        <f>SUM(J13,J30,J39,J50,J52,J66,J85,J93,J104,J124,J135,J139,J147,J151)</f>
        <v>530</v>
      </c>
      <c r="K169" s="148">
        <f>SUM(K13,K30,K39,K50,K52,K66,K85,K93,K104,K124,K135,K139,K147,K151)</f>
        <v>150</v>
      </c>
      <c r="M169" s="149"/>
      <c r="P169" s="1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</row>
    <row r="170" spans="1:64" s="4" customFormat="1" ht="15.75" customHeight="1" x14ac:dyDescent="0.25">
      <c r="A170" s="1260" t="s">
        <v>142</v>
      </c>
      <c r="B170" s="1261"/>
      <c r="C170" s="1261"/>
      <c r="D170" s="1261"/>
      <c r="E170" s="1261"/>
      <c r="F170" s="1261"/>
      <c r="G170" s="1262"/>
      <c r="H170" s="148">
        <f>SUM(H91,H126,H134,H140,H155)</f>
        <v>135.20000000000002</v>
      </c>
      <c r="I170" s="148">
        <f>SUM(I91,I126,I134,I140,I155)</f>
        <v>194.6</v>
      </c>
      <c r="J170" s="148">
        <f t="shared" ref="J170:K170" si="34">SUM(J91,J126,J134,J140,J155)</f>
        <v>0</v>
      </c>
      <c r="K170" s="148">
        <f t="shared" si="34"/>
        <v>0</v>
      </c>
      <c r="M170" s="149"/>
      <c r="P170" s="1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</row>
    <row r="171" spans="1:64" ht="15.75" customHeight="1" x14ac:dyDescent="0.25">
      <c r="A171" s="1260" t="s">
        <v>143</v>
      </c>
      <c r="B171" s="1261"/>
      <c r="C171" s="1261"/>
      <c r="D171" s="1261"/>
      <c r="E171" s="1261"/>
      <c r="F171" s="1261"/>
      <c r="G171" s="1262"/>
      <c r="H171" s="150">
        <f>SUM(H42)</f>
        <v>0</v>
      </c>
      <c r="I171" s="150">
        <f t="shared" ref="I171:K171" si="35">SUM(I42)</f>
        <v>10</v>
      </c>
      <c r="J171" s="150">
        <f t="shared" si="35"/>
        <v>0</v>
      </c>
      <c r="K171" s="150">
        <f t="shared" si="35"/>
        <v>0</v>
      </c>
    </row>
    <row r="172" spans="1:64" s="4" customFormat="1" ht="15.75" customHeight="1" x14ac:dyDescent="0.25">
      <c r="A172" s="1263" t="s">
        <v>144</v>
      </c>
      <c r="B172" s="1264"/>
      <c r="C172" s="1264"/>
      <c r="D172" s="1264"/>
      <c r="E172" s="1264"/>
      <c r="F172" s="1264"/>
      <c r="G172" s="1265"/>
      <c r="H172" s="151">
        <f>SUM(H163,H168)</f>
        <v>4515.1000000000004</v>
      </c>
      <c r="I172" s="151">
        <f>SUM(I163,I168)</f>
        <v>4035.5</v>
      </c>
      <c r="J172" s="151">
        <f>SUM(J163,J168)</f>
        <v>3896.1000000000004</v>
      </c>
      <c r="K172" s="151">
        <f>SUM(K163,K168)</f>
        <v>3417.9</v>
      </c>
      <c r="M172" s="149"/>
      <c r="P172" s="1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</row>
    <row r="173" spans="1:64" x14ac:dyDescent="0.25">
      <c r="A173" s="152"/>
      <c r="B173" s="152"/>
      <c r="C173" s="152"/>
      <c r="D173" s="153"/>
      <c r="E173" s="152"/>
      <c r="F173" s="152"/>
      <c r="G173" s="154"/>
      <c r="H173" s="152"/>
      <c r="I173" s="152"/>
      <c r="J173" s="152"/>
      <c r="K173" s="140"/>
    </row>
    <row r="175" spans="1:64" ht="15.75" x14ac:dyDescent="0.25">
      <c r="B175" s="135"/>
      <c r="C175" s="135"/>
      <c r="D175" s="1514" t="s">
        <v>145</v>
      </c>
      <c r="E175" s="1514"/>
      <c r="F175" s="1514"/>
      <c r="G175" s="1514"/>
      <c r="H175" s="1514"/>
      <c r="I175" s="1514"/>
      <c r="J175" s="155"/>
    </row>
    <row r="176" spans="1:64" ht="15.75" x14ac:dyDescent="0.25">
      <c r="B176" s="1519" t="s">
        <v>146</v>
      </c>
      <c r="C176" s="1519"/>
      <c r="D176" s="1519"/>
      <c r="E176" s="79"/>
      <c r="F176" s="1519" t="s">
        <v>147</v>
      </c>
      <c r="G176" s="1519"/>
      <c r="H176" s="1519"/>
      <c r="I176" s="135" t="s">
        <v>148</v>
      </c>
      <c r="J176" s="79"/>
    </row>
    <row r="177" spans="2:10" ht="15.75" x14ac:dyDescent="0.25">
      <c r="B177" s="135" t="s">
        <v>149</v>
      </c>
      <c r="C177" s="135"/>
      <c r="D177" s="135"/>
      <c r="E177" s="135"/>
      <c r="F177" s="1519" t="s">
        <v>150</v>
      </c>
      <c r="G177" s="1519"/>
      <c r="H177" s="1519"/>
      <c r="I177" s="135" t="s">
        <v>151</v>
      </c>
      <c r="J177" s="79"/>
    </row>
    <row r="178" spans="2:10" ht="15.75" x14ac:dyDescent="0.25">
      <c r="B178" s="135" t="s">
        <v>152</v>
      </c>
      <c r="C178" s="135"/>
      <c r="D178" s="135"/>
      <c r="E178" s="135"/>
      <c r="F178" s="135" t="s">
        <v>153</v>
      </c>
      <c r="G178" s="156"/>
      <c r="H178" s="156"/>
      <c r="I178" s="135" t="s">
        <v>154</v>
      </c>
      <c r="J178" s="135"/>
    </row>
    <row r="179" spans="2:10" ht="15.75" x14ac:dyDescent="0.25">
      <c r="B179" s="135" t="s">
        <v>155</v>
      </c>
      <c r="C179" s="135"/>
      <c r="D179" s="135"/>
      <c r="E179" s="135"/>
      <c r="F179" s="135" t="s">
        <v>156</v>
      </c>
      <c r="G179" s="156"/>
      <c r="H179" s="156"/>
      <c r="I179" s="135" t="s">
        <v>157</v>
      </c>
      <c r="J179" s="135"/>
    </row>
    <row r="180" spans="2:10" ht="15.75" x14ac:dyDescent="0.25">
      <c r="B180" s="135" t="s">
        <v>158</v>
      </c>
      <c r="C180" s="135"/>
      <c r="D180" s="135"/>
      <c r="E180" s="135"/>
      <c r="F180" s="135" t="s">
        <v>159</v>
      </c>
      <c r="G180" s="156"/>
      <c r="H180" s="135"/>
      <c r="I180" s="156"/>
      <c r="J180" s="135"/>
    </row>
    <row r="181" spans="2:10" ht="15.75" x14ac:dyDescent="0.25">
      <c r="B181" s="135" t="s">
        <v>160</v>
      </c>
      <c r="C181" s="135"/>
      <c r="D181" s="135"/>
      <c r="E181" s="135"/>
      <c r="F181" s="135" t="s">
        <v>161</v>
      </c>
      <c r="G181" s="156"/>
      <c r="H181" s="135"/>
      <c r="I181" s="156"/>
      <c r="J181" s="135"/>
    </row>
    <row r="182" spans="2:10" ht="15.75" x14ac:dyDescent="0.25">
      <c r="B182" s="135" t="s">
        <v>162</v>
      </c>
      <c r="C182" s="135"/>
      <c r="D182" s="135"/>
      <c r="E182" s="135"/>
      <c r="F182" s="135" t="s">
        <v>163</v>
      </c>
      <c r="G182" s="156"/>
      <c r="H182" s="135"/>
      <c r="I182" s="156"/>
      <c r="J182" s="135"/>
    </row>
    <row r="183" spans="2:10" ht="15.75" x14ac:dyDescent="0.25">
      <c r="B183" s="135" t="s">
        <v>164</v>
      </c>
      <c r="C183" s="135"/>
      <c r="D183" s="135"/>
      <c r="E183" s="135"/>
      <c r="F183" s="135" t="s">
        <v>165</v>
      </c>
      <c r="G183" s="156"/>
      <c r="H183" s="135"/>
      <c r="I183" s="156"/>
      <c r="J183" s="135"/>
    </row>
    <row r="186" spans="2:10" x14ac:dyDescent="0.25">
      <c r="E186" s="157"/>
      <c r="F186" s="157"/>
      <c r="G186" s="158"/>
    </row>
  </sheetData>
  <mergeCells count="447">
    <mergeCell ref="A34:A36"/>
    <mergeCell ref="B34:B36"/>
    <mergeCell ref="C34:C36"/>
    <mergeCell ref="D34:D36"/>
    <mergeCell ref="E34:E36"/>
    <mergeCell ref="F34:F36"/>
    <mergeCell ref="G108:G111"/>
    <mergeCell ref="G100:G102"/>
    <mergeCell ref="A172:G172"/>
    <mergeCell ref="E145:E148"/>
    <mergeCell ref="F145:F148"/>
    <mergeCell ref="A117:A118"/>
    <mergeCell ref="B117:B118"/>
    <mergeCell ref="C117:C118"/>
    <mergeCell ref="D117:D118"/>
    <mergeCell ref="E117:E118"/>
    <mergeCell ref="A115:A116"/>
    <mergeCell ref="C120:O120"/>
    <mergeCell ref="A121:A122"/>
    <mergeCell ref="B121:B122"/>
    <mergeCell ref="C121:C122"/>
    <mergeCell ref="D121:D122"/>
    <mergeCell ref="E121:E122"/>
    <mergeCell ref="F121:F122"/>
    <mergeCell ref="D175:I175"/>
    <mergeCell ref="B176:D176"/>
    <mergeCell ref="F176:H176"/>
    <mergeCell ref="F177:H177"/>
    <mergeCell ref="A166:G166"/>
    <mergeCell ref="A167:G167"/>
    <mergeCell ref="A168:G168"/>
    <mergeCell ref="A169:G169"/>
    <mergeCell ref="A170:G170"/>
    <mergeCell ref="A171:G171"/>
    <mergeCell ref="I159:J159"/>
    <mergeCell ref="G160:I160"/>
    <mergeCell ref="A162:G162"/>
    <mergeCell ref="A163:G163"/>
    <mergeCell ref="A164:G164"/>
    <mergeCell ref="A165:G165"/>
    <mergeCell ref="C144:O144"/>
    <mergeCell ref="A145:A148"/>
    <mergeCell ref="B145:B148"/>
    <mergeCell ref="C145:C148"/>
    <mergeCell ref="D145:D148"/>
    <mergeCell ref="O153:O156"/>
    <mergeCell ref="B157:G157"/>
    <mergeCell ref="L157:O157"/>
    <mergeCell ref="L149:L152"/>
    <mergeCell ref="M149:M152"/>
    <mergeCell ref="N149:N152"/>
    <mergeCell ref="O149:O152"/>
    <mergeCell ref="A153:A156"/>
    <mergeCell ref="B153:B156"/>
    <mergeCell ref="C153:C156"/>
    <mergeCell ref="D153:D156"/>
    <mergeCell ref="E153:E156"/>
    <mergeCell ref="F153:F156"/>
    <mergeCell ref="L153:L156"/>
    <mergeCell ref="M153:M156"/>
    <mergeCell ref="N153:N156"/>
    <mergeCell ref="A149:A152"/>
    <mergeCell ref="B149:B152"/>
    <mergeCell ref="C149:C152"/>
    <mergeCell ref="D149:D152"/>
    <mergeCell ref="E149:E152"/>
    <mergeCell ref="F149:F152"/>
    <mergeCell ref="L145:L148"/>
    <mergeCell ref="M145:M148"/>
    <mergeCell ref="N145:N148"/>
    <mergeCell ref="O145:O148"/>
    <mergeCell ref="O134:O138"/>
    <mergeCell ref="A139:A143"/>
    <mergeCell ref="B139:B143"/>
    <mergeCell ref="C139:C143"/>
    <mergeCell ref="D139:D143"/>
    <mergeCell ref="E139:E143"/>
    <mergeCell ref="F139:F143"/>
    <mergeCell ref="L139:L143"/>
    <mergeCell ref="M139:M143"/>
    <mergeCell ref="N139:N143"/>
    <mergeCell ref="O139:O143"/>
    <mergeCell ref="A134:A138"/>
    <mergeCell ref="B134:B138"/>
    <mergeCell ref="C134:C138"/>
    <mergeCell ref="D134:D138"/>
    <mergeCell ref="E134:E138"/>
    <mergeCell ref="F134:F138"/>
    <mergeCell ref="L134:L138"/>
    <mergeCell ref="M134:M138"/>
    <mergeCell ref="N134:N138"/>
    <mergeCell ref="O131:O133"/>
    <mergeCell ref="A123:A128"/>
    <mergeCell ref="B123:B128"/>
    <mergeCell ref="C123:C128"/>
    <mergeCell ref="D123:D128"/>
    <mergeCell ref="E123:E128"/>
    <mergeCell ref="F123:F128"/>
    <mergeCell ref="L123:L128"/>
    <mergeCell ref="M123:M128"/>
    <mergeCell ref="N123:N128"/>
    <mergeCell ref="A131:A133"/>
    <mergeCell ref="B131:B133"/>
    <mergeCell ref="C131:C133"/>
    <mergeCell ref="D131:D133"/>
    <mergeCell ref="E131:E133"/>
    <mergeCell ref="F131:F133"/>
    <mergeCell ref="L131:L133"/>
    <mergeCell ref="M131:M133"/>
    <mergeCell ref="N131:N133"/>
    <mergeCell ref="O123:O128"/>
    <mergeCell ref="B129:O129"/>
    <mergeCell ref="C130:O130"/>
    <mergeCell ref="L121:L122"/>
    <mergeCell ref="M121:M122"/>
    <mergeCell ref="N121:N122"/>
    <mergeCell ref="O121:O122"/>
    <mergeCell ref="F117:F118"/>
    <mergeCell ref="L117:L118"/>
    <mergeCell ref="M117:M118"/>
    <mergeCell ref="N117:N118"/>
    <mergeCell ref="O113:O114"/>
    <mergeCell ref="O117:O118"/>
    <mergeCell ref="B119:O119"/>
    <mergeCell ref="F115:F116"/>
    <mergeCell ref="L115:L116"/>
    <mergeCell ref="M115:M116"/>
    <mergeCell ref="N115:N116"/>
    <mergeCell ref="O115:O116"/>
    <mergeCell ref="B115:B116"/>
    <mergeCell ref="C115:C116"/>
    <mergeCell ref="D115:D116"/>
    <mergeCell ref="E115:E116"/>
    <mergeCell ref="A113:A114"/>
    <mergeCell ref="B113:B114"/>
    <mergeCell ref="C113:C114"/>
    <mergeCell ref="D113:D114"/>
    <mergeCell ref="E113:E114"/>
    <mergeCell ref="L103:L106"/>
    <mergeCell ref="M103:M106"/>
    <mergeCell ref="N103:N106"/>
    <mergeCell ref="O103:O106"/>
    <mergeCell ref="A107:A112"/>
    <mergeCell ref="B107:B112"/>
    <mergeCell ref="C107:C112"/>
    <mergeCell ref="E107:E112"/>
    <mergeCell ref="F107:F112"/>
    <mergeCell ref="G107:O107"/>
    <mergeCell ref="D111:D112"/>
    <mergeCell ref="L111:L112"/>
    <mergeCell ref="M111:M112"/>
    <mergeCell ref="N111:N112"/>
    <mergeCell ref="O111:O112"/>
    <mergeCell ref="F113:F114"/>
    <mergeCell ref="L113:L114"/>
    <mergeCell ref="M113:M114"/>
    <mergeCell ref="N113:N114"/>
    <mergeCell ref="A103:A106"/>
    <mergeCell ref="B103:B106"/>
    <mergeCell ref="C103:C106"/>
    <mergeCell ref="D103:D106"/>
    <mergeCell ref="E103:E106"/>
    <mergeCell ref="F103:F106"/>
    <mergeCell ref="A99:A102"/>
    <mergeCell ref="B99:B102"/>
    <mergeCell ref="C99:C102"/>
    <mergeCell ref="E99:E102"/>
    <mergeCell ref="F99:F102"/>
    <mergeCell ref="M99:M102"/>
    <mergeCell ref="N99:N102"/>
    <mergeCell ref="O99:O102"/>
    <mergeCell ref="L99:L102"/>
    <mergeCell ref="A97:A98"/>
    <mergeCell ref="B97:B98"/>
    <mergeCell ref="C97:C98"/>
    <mergeCell ref="D97:D98"/>
    <mergeCell ref="E97:E98"/>
    <mergeCell ref="F97:F98"/>
    <mergeCell ref="A93:A95"/>
    <mergeCell ref="B93:B95"/>
    <mergeCell ref="C93:C95"/>
    <mergeCell ref="D93:D95"/>
    <mergeCell ref="E93:E95"/>
    <mergeCell ref="F93:F95"/>
    <mergeCell ref="A90:A92"/>
    <mergeCell ref="B90:B92"/>
    <mergeCell ref="C90:C92"/>
    <mergeCell ref="D90:D92"/>
    <mergeCell ref="E90:E92"/>
    <mergeCell ref="F90:F92"/>
    <mergeCell ref="C89:O89"/>
    <mergeCell ref="F83:F84"/>
    <mergeCell ref="L83:L84"/>
    <mergeCell ref="M83:M84"/>
    <mergeCell ref="N83:N84"/>
    <mergeCell ref="O83:O84"/>
    <mergeCell ref="O93:O95"/>
    <mergeCell ref="C96:O96"/>
    <mergeCell ref="L90:L92"/>
    <mergeCell ref="M90:M92"/>
    <mergeCell ref="N90:N92"/>
    <mergeCell ref="O90:O92"/>
    <mergeCell ref="L93:L95"/>
    <mergeCell ref="M93:M95"/>
    <mergeCell ref="N93:N95"/>
    <mergeCell ref="C81:C82"/>
    <mergeCell ref="D81:D82"/>
    <mergeCell ref="E81:E82"/>
    <mergeCell ref="A85:A88"/>
    <mergeCell ref="B85:B88"/>
    <mergeCell ref="C85:C88"/>
    <mergeCell ref="D85:D88"/>
    <mergeCell ref="E85:E88"/>
    <mergeCell ref="O85:O88"/>
    <mergeCell ref="F85:F88"/>
    <mergeCell ref="L85:L88"/>
    <mergeCell ref="M85:M88"/>
    <mergeCell ref="N85:N88"/>
    <mergeCell ref="A83:A84"/>
    <mergeCell ref="B83:B84"/>
    <mergeCell ref="C83:C84"/>
    <mergeCell ref="D83:D84"/>
    <mergeCell ref="E83:E84"/>
    <mergeCell ref="A77:A79"/>
    <mergeCell ref="B77:B79"/>
    <mergeCell ref="C77:C79"/>
    <mergeCell ref="D77:D79"/>
    <mergeCell ref="E77:E79"/>
    <mergeCell ref="F77:F79"/>
    <mergeCell ref="O81:O82"/>
    <mergeCell ref="A74:A76"/>
    <mergeCell ref="B74:B76"/>
    <mergeCell ref="C74:C76"/>
    <mergeCell ref="D74:D76"/>
    <mergeCell ref="E74:E76"/>
    <mergeCell ref="F74:F76"/>
    <mergeCell ref="L77:L79"/>
    <mergeCell ref="M77:M79"/>
    <mergeCell ref="N77:N79"/>
    <mergeCell ref="O77:O79"/>
    <mergeCell ref="C80:O80"/>
    <mergeCell ref="A81:A82"/>
    <mergeCell ref="F81:F82"/>
    <mergeCell ref="L81:L82"/>
    <mergeCell ref="M81:M82"/>
    <mergeCell ref="N81:N82"/>
    <mergeCell ref="B81:B82"/>
    <mergeCell ref="P68:P69"/>
    <mergeCell ref="A71:A73"/>
    <mergeCell ref="B71:B73"/>
    <mergeCell ref="C71:C73"/>
    <mergeCell ref="D71:D73"/>
    <mergeCell ref="E71:E73"/>
    <mergeCell ref="F71:F73"/>
    <mergeCell ref="L71:L73"/>
    <mergeCell ref="M71:M73"/>
    <mergeCell ref="N71:N73"/>
    <mergeCell ref="O71:O73"/>
    <mergeCell ref="O65:O67"/>
    <mergeCell ref="A68:A70"/>
    <mergeCell ref="B68:B70"/>
    <mergeCell ref="C68:C70"/>
    <mergeCell ref="D68:D70"/>
    <mergeCell ref="E68:E70"/>
    <mergeCell ref="F68:F70"/>
    <mergeCell ref="L68:L70"/>
    <mergeCell ref="M68:M70"/>
    <mergeCell ref="N68:N70"/>
    <mergeCell ref="O68:O70"/>
    <mergeCell ref="A65:A67"/>
    <mergeCell ref="B65:B67"/>
    <mergeCell ref="C65:C67"/>
    <mergeCell ref="D65:D67"/>
    <mergeCell ref="E65:E67"/>
    <mergeCell ref="F65:F67"/>
    <mergeCell ref="L65:L67"/>
    <mergeCell ref="M65:M67"/>
    <mergeCell ref="N65:N67"/>
    <mergeCell ref="B61:O61"/>
    <mergeCell ref="F56:F58"/>
    <mergeCell ref="L56:L58"/>
    <mergeCell ref="M56:M58"/>
    <mergeCell ref="N56:N58"/>
    <mergeCell ref="O56:O58"/>
    <mergeCell ref="C62:O62"/>
    <mergeCell ref="A63:A64"/>
    <mergeCell ref="B63:B64"/>
    <mergeCell ref="C63:C64"/>
    <mergeCell ref="D63:D64"/>
    <mergeCell ref="E63:E64"/>
    <mergeCell ref="F63:F64"/>
    <mergeCell ref="L63:L64"/>
    <mergeCell ref="M63:M64"/>
    <mergeCell ref="N63:N64"/>
    <mergeCell ref="O63:O64"/>
    <mergeCell ref="A59:A60"/>
    <mergeCell ref="B59:B60"/>
    <mergeCell ref="C59:C60"/>
    <mergeCell ref="D59:D60"/>
    <mergeCell ref="E59:E60"/>
    <mergeCell ref="F59:F60"/>
    <mergeCell ref="L52:L54"/>
    <mergeCell ref="M52:M54"/>
    <mergeCell ref="N52:N54"/>
    <mergeCell ref="L59:L60"/>
    <mergeCell ref="M59:M60"/>
    <mergeCell ref="N59:N60"/>
    <mergeCell ref="O52:O54"/>
    <mergeCell ref="C55:O55"/>
    <mergeCell ref="A56:A58"/>
    <mergeCell ref="B56:B58"/>
    <mergeCell ref="C56:C58"/>
    <mergeCell ref="D56:D58"/>
    <mergeCell ref="E56:E58"/>
    <mergeCell ref="A52:A54"/>
    <mergeCell ref="B52:B54"/>
    <mergeCell ref="C52:C54"/>
    <mergeCell ref="D52:D54"/>
    <mergeCell ref="E52:E54"/>
    <mergeCell ref="F52:F54"/>
    <mergeCell ref="O59:O60"/>
    <mergeCell ref="M44:M46"/>
    <mergeCell ref="N44:N46"/>
    <mergeCell ref="A47:A51"/>
    <mergeCell ref="B47:B51"/>
    <mergeCell ref="C47:C51"/>
    <mergeCell ref="D47:D51"/>
    <mergeCell ref="E47:E51"/>
    <mergeCell ref="F47:F51"/>
    <mergeCell ref="L47:L51"/>
    <mergeCell ref="M47:M51"/>
    <mergeCell ref="N47:N51"/>
    <mergeCell ref="A38:A43"/>
    <mergeCell ref="B38:B43"/>
    <mergeCell ref="C38:C43"/>
    <mergeCell ref="D38:D43"/>
    <mergeCell ref="E38:E43"/>
    <mergeCell ref="F38:F43"/>
    <mergeCell ref="A44:A46"/>
    <mergeCell ref="B44:B46"/>
    <mergeCell ref="C44:C46"/>
    <mergeCell ref="D44:D46"/>
    <mergeCell ref="E44:E46"/>
    <mergeCell ref="F44:F46"/>
    <mergeCell ref="A29:A33"/>
    <mergeCell ref="B29:B33"/>
    <mergeCell ref="C29:C33"/>
    <mergeCell ref="D29:D33"/>
    <mergeCell ref="E29:E33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F24:F25"/>
    <mergeCell ref="F21:F22"/>
    <mergeCell ref="L21:L22"/>
    <mergeCell ref="M21:M22"/>
    <mergeCell ref="A18:A19"/>
    <mergeCell ref="B18:B19"/>
    <mergeCell ref="C18:C19"/>
    <mergeCell ref="D18:D19"/>
    <mergeCell ref="E18:E19"/>
    <mergeCell ref="F18:F19"/>
    <mergeCell ref="N21:N22"/>
    <mergeCell ref="O21:O22"/>
    <mergeCell ref="C23:O23"/>
    <mergeCell ref="L18:L19"/>
    <mergeCell ref="M18:M19"/>
    <mergeCell ref="N18:N19"/>
    <mergeCell ref="O18:O19"/>
    <mergeCell ref="C20:O20"/>
    <mergeCell ref="A21:A22"/>
    <mergeCell ref="B21:B22"/>
    <mergeCell ref="C21:C22"/>
    <mergeCell ref="D21:D22"/>
    <mergeCell ref="E21:E22"/>
    <mergeCell ref="C15:O15"/>
    <mergeCell ref="A16:A17"/>
    <mergeCell ref="B16:B17"/>
    <mergeCell ref="C16:C17"/>
    <mergeCell ref="D16:D17"/>
    <mergeCell ref="E16:E17"/>
    <mergeCell ref="F16:F17"/>
    <mergeCell ref="L16:L17"/>
    <mergeCell ref="M16:M17"/>
    <mergeCell ref="N16:N17"/>
    <mergeCell ref="O16:O17"/>
    <mergeCell ref="A8:O8"/>
    <mergeCell ref="B9:O9"/>
    <mergeCell ref="C10:O10"/>
    <mergeCell ref="A11:A14"/>
    <mergeCell ref="B11:B14"/>
    <mergeCell ref="C11:C14"/>
    <mergeCell ref="D11:D14"/>
    <mergeCell ref="E11:E14"/>
    <mergeCell ref="F11:F14"/>
    <mergeCell ref="L11:L14"/>
    <mergeCell ref="M11:M14"/>
    <mergeCell ref="N11:N14"/>
    <mergeCell ref="O11:O14"/>
    <mergeCell ref="H5:H7"/>
    <mergeCell ref="I5:I7"/>
    <mergeCell ref="J5:J7"/>
    <mergeCell ref="K5:K7"/>
    <mergeCell ref="L5:O5"/>
    <mergeCell ref="L6:L7"/>
    <mergeCell ref="M6:O6"/>
    <mergeCell ref="A1:O1"/>
    <mergeCell ref="G2:K2"/>
    <mergeCell ref="A3:O3"/>
    <mergeCell ref="A5:A7"/>
    <mergeCell ref="B5:B7"/>
    <mergeCell ref="C5:C7"/>
    <mergeCell ref="D5:D7"/>
    <mergeCell ref="E5:E7"/>
    <mergeCell ref="F5:F7"/>
    <mergeCell ref="G5:G7"/>
    <mergeCell ref="P59:P60"/>
    <mergeCell ref="L24:L25"/>
    <mergeCell ref="M24:M25"/>
    <mergeCell ref="N24:N25"/>
    <mergeCell ref="O24:O25"/>
    <mergeCell ref="L26:L27"/>
    <mergeCell ref="M26:M27"/>
    <mergeCell ref="N26:N27"/>
    <mergeCell ref="O26:O27"/>
    <mergeCell ref="C28:O28"/>
    <mergeCell ref="F26:F27"/>
    <mergeCell ref="F29:F33"/>
    <mergeCell ref="L29:L33"/>
    <mergeCell ref="M29:M33"/>
    <mergeCell ref="N29:N33"/>
    <mergeCell ref="O29:O33"/>
    <mergeCell ref="L38:L43"/>
    <mergeCell ref="M38:M43"/>
    <mergeCell ref="N38:N43"/>
    <mergeCell ref="O38:O43"/>
    <mergeCell ref="C37:O37"/>
    <mergeCell ref="O47:O51"/>
    <mergeCell ref="O44:O46"/>
    <mergeCell ref="L44:L46"/>
  </mergeCells>
  <pageMargins left="0.39370078740157483" right="0" top="0.51181102362204722" bottom="0.74803149606299213" header="0.31496062992125984" footer="0.31496062992125984"/>
  <pageSetup paperSize="9" scale="45" fitToHeight="0" orientation="landscape" r:id="rId1"/>
  <headerFooter>
    <oddHeader xml:space="preserve">&amp;C
</oddHeader>
  </headerFooter>
  <rowBreaks count="3" manualBreakCount="3">
    <brk id="91" max="35" man="1"/>
    <brk id="111" max="35" man="1"/>
    <brk id="164" max="27" man="1"/>
  </rowBreaks>
  <ignoredErrors>
    <ignoredError sqref="I14 I43" formula="1"/>
    <ignoredError sqref="H99 H106:I106" formulaRange="1"/>
    <ignoredError sqref="F11 F16 F18 F21 F24 F47 F52 F44 A10:B10 A11:C14 A15:B15 A16:C19 A20:B20 A21:C22 A23:B23 A24:C27 A28:B28 A29:C36 A37:B37 A38:C43 A44:C46 A47:C51 A52:C54 A55:B55 A56:C60 F56:F60 A61:A62 B62 A73:C73 E74 A74:C79 A80:B80 A81:C82 F81:F88 A83:C88 A89:B89 A90:C95 F90:F95 A96:B96 A97:C98 A99:D102 A113:C118 F97:F118 A119:A120 B120 A121:C128 F121:F128 A129:A130 B130 A131:C143 F131:F143 A144:B144 A145:C148 F145:F156 A149:C156 A9 C9:O9 D10:O10 A104:D112 A103:C103 A63:C7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K100"/>
  <sheetViews>
    <sheetView tabSelected="1" topLeftCell="A28" zoomScaleNormal="100" zoomScaleSheetLayoutView="70" workbookViewId="0">
      <selection activeCell="L23" sqref="L23:L24"/>
    </sheetView>
  </sheetViews>
  <sheetFormatPr defaultColWidth="9.140625" defaultRowHeight="11.25" x14ac:dyDescent="0.2"/>
  <cols>
    <col min="1" max="3" width="3.42578125" style="152" customWidth="1"/>
    <col min="4" max="4" width="35.42578125" style="152" customWidth="1"/>
    <col min="5" max="6" width="4.7109375" style="152" customWidth="1"/>
    <col min="7" max="7" width="9" style="154" customWidth="1"/>
    <col min="8" max="11" width="13.28515625" style="152" customWidth="1"/>
    <col min="12" max="12" width="38.7109375" style="152" customWidth="1"/>
    <col min="13" max="15" width="8.7109375" style="152" customWidth="1"/>
    <col min="16" max="16384" width="9.140625" style="152"/>
  </cols>
  <sheetData>
    <row r="1" spans="1:20" ht="15.75" customHeight="1" x14ac:dyDescent="0.2">
      <c r="L1" s="1548"/>
      <c r="M1" s="1548"/>
      <c r="N1" s="1548"/>
      <c r="O1" s="1548"/>
    </row>
    <row r="2" spans="1:20" ht="18" customHeight="1" x14ac:dyDescent="0.2">
      <c r="A2" s="1549"/>
      <c r="B2" s="1549"/>
      <c r="C2" s="1549"/>
      <c r="D2" s="1549"/>
      <c r="E2" s="1549"/>
      <c r="F2" s="1549"/>
      <c r="G2" s="1549"/>
      <c r="H2" s="1549"/>
      <c r="I2" s="1549"/>
      <c r="J2" s="1549"/>
      <c r="K2" s="1549"/>
      <c r="L2" s="1549"/>
      <c r="M2" s="1549"/>
      <c r="N2" s="1549"/>
      <c r="O2" s="1549"/>
      <c r="T2" s="159"/>
    </row>
    <row r="3" spans="1:20" ht="15.75" customHeight="1" x14ac:dyDescent="0.2">
      <c r="A3" s="1176" t="s">
        <v>166</v>
      </c>
      <c r="B3" s="1550"/>
      <c r="C3" s="1550"/>
      <c r="D3" s="1550"/>
      <c r="E3" s="1550"/>
      <c r="F3" s="1550"/>
      <c r="G3" s="1550"/>
      <c r="H3" s="1550"/>
      <c r="I3" s="1550"/>
      <c r="J3" s="1550"/>
      <c r="K3" s="1550"/>
      <c r="L3" s="1550"/>
      <c r="M3" s="1550"/>
      <c r="N3" s="1550"/>
      <c r="O3" s="1550"/>
    </row>
    <row r="4" spans="1:20" ht="18.75" customHeight="1" x14ac:dyDescent="0.2">
      <c r="B4" s="160" t="s">
        <v>167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53"/>
      <c r="Q4" s="153"/>
      <c r="R4" s="153"/>
      <c r="S4" s="153"/>
    </row>
    <row r="5" spans="1:20" ht="12" customHeight="1" x14ac:dyDescent="0.2">
      <c r="N5" s="161"/>
      <c r="O5" s="7" t="s">
        <v>2</v>
      </c>
    </row>
    <row r="6" spans="1:20" ht="30" customHeight="1" x14ac:dyDescent="0.2">
      <c r="A6" s="1551" t="s">
        <v>3</v>
      </c>
      <c r="B6" s="1551" t="s">
        <v>4</v>
      </c>
      <c r="C6" s="1551" t="s">
        <v>5</v>
      </c>
      <c r="D6" s="1546" t="s">
        <v>6</v>
      </c>
      <c r="E6" s="1551" t="s">
        <v>7</v>
      </c>
      <c r="F6" s="1551" t="s">
        <v>8</v>
      </c>
      <c r="G6" s="1551" t="s">
        <v>9</v>
      </c>
      <c r="H6" s="1544" t="s">
        <v>131</v>
      </c>
      <c r="I6" s="1544" t="s">
        <v>11</v>
      </c>
      <c r="J6" s="1544" t="s">
        <v>12</v>
      </c>
      <c r="K6" s="1544" t="s">
        <v>13</v>
      </c>
      <c r="L6" s="1545" t="s">
        <v>168</v>
      </c>
      <c r="M6" s="1545"/>
      <c r="N6" s="1545"/>
      <c r="O6" s="1545"/>
    </row>
    <row r="7" spans="1:20" ht="24.75" customHeight="1" x14ac:dyDescent="0.2">
      <c r="A7" s="1551"/>
      <c r="B7" s="1551"/>
      <c r="C7" s="1551"/>
      <c r="D7" s="1546"/>
      <c r="E7" s="1551"/>
      <c r="F7" s="1551"/>
      <c r="G7" s="1551"/>
      <c r="H7" s="1544"/>
      <c r="I7" s="1544"/>
      <c r="J7" s="1544"/>
      <c r="K7" s="1544"/>
      <c r="L7" s="1546" t="s">
        <v>15</v>
      </c>
      <c r="M7" s="1547" t="s">
        <v>16</v>
      </c>
      <c r="N7" s="1547"/>
      <c r="O7" s="1547"/>
    </row>
    <row r="8" spans="1:20" ht="141" customHeight="1" x14ac:dyDescent="0.2">
      <c r="A8" s="1551"/>
      <c r="B8" s="1551"/>
      <c r="C8" s="1551"/>
      <c r="D8" s="1546"/>
      <c r="E8" s="1551"/>
      <c r="F8" s="1551"/>
      <c r="G8" s="1551"/>
      <c r="H8" s="1544"/>
      <c r="I8" s="1544"/>
      <c r="J8" s="1544"/>
      <c r="K8" s="1544"/>
      <c r="L8" s="1546"/>
      <c r="M8" s="162" t="s">
        <v>17</v>
      </c>
      <c r="N8" s="162" t="s">
        <v>18</v>
      </c>
      <c r="O8" s="162" t="s">
        <v>19</v>
      </c>
    </row>
    <row r="9" spans="1:20" ht="18.75" customHeight="1" x14ac:dyDescent="0.2">
      <c r="A9" s="1164" t="s">
        <v>169</v>
      </c>
      <c r="B9" s="1552"/>
      <c r="C9" s="1552"/>
      <c r="D9" s="1552"/>
      <c r="E9" s="1552"/>
      <c r="F9" s="1552"/>
      <c r="G9" s="1552"/>
      <c r="H9" s="1552"/>
      <c r="I9" s="1552"/>
      <c r="J9" s="1552"/>
      <c r="K9" s="1552"/>
      <c r="L9" s="1552"/>
      <c r="M9" s="1552"/>
      <c r="N9" s="1552"/>
      <c r="O9" s="1552"/>
      <c r="Q9" s="159"/>
    </row>
    <row r="10" spans="1:20" ht="16.5" customHeight="1" x14ac:dyDescent="0.2">
      <c r="A10" s="163" t="s">
        <v>21</v>
      </c>
      <c r="B10" s="1553" t="s">
        <v>170</v>
      </c>
      <c r="C10" s="1553"/>
      <c r="D10" s="1553"/>
      <c r="E10" s="1553"/>
      <c r="F10" s="1553"/>
      <c r="G10" s="1553"/>
      <c r="H10" s="1553"/>
      <c r="I10" s="1553"/>
      <c r="J10" s="1553"/>
      <c r="K10" s="1553"/>
      <c r="L10" s="1553"/>
      <c r="M10" s="1553"/>
      <c r="N10" s="1553"/>
      <c r="O10" s="1553"/>
    </row>
    <row r="11" spans="1:20" ht="17.25" customHeight="1" x14ac:dyDescent="0.2">
      <c r="A11" s="164" t="s">
        <v>21</v>
      </c>
      <c r="B11" s="165" t="s">
        <v>21</v>
      </c>
      <c r="C11" s="1166" t="s">
        <v>171</v>
      </c>
      <c r="D11" s="1166"/>
      <c r="E11" s="1166"/>
      <c r="F11" s="1166"/>
      <c r="G11" s="1166"/>
      <c r="H11" s="1166"/>
      <c r="I11" s="1166"/>
      <c r="J11" s="1166"/>
      <c r="K11" s="1166"/>
      <c r="L11" s="1166"/>
      <c r="M11" s="1166"/>
      <c r="N11" s="1166"/>
      <c r="O11" s="1166"/>
    </row>
    <row r="12" spans="1:20" ht="36.75" customHeight="1" x14ac:dyDescent="0.2">
      <c r="A12" s="1554" t="s">
        <v>21</v>
      </c>
      <c r="B12" s="1555" t="s">
        <v>21</v>
      </c>
      <c r="C12" s="1556" t="s">
        <v>21</v>
      </c>
      <c r="D12" s="890" t="s">
        <v>172</v>
      </c>
      <c r="E12" s="1210" t="s">
        <v>173</v>
      </c>
      <c r="F12" s="822" t="s">
        <v>36</v>
      </c>
      <c r="G12" s="166" t="s">
        <v>24</v>
      </c>
      <c r="H12" s="167">
        <v>36.6</v>
      </c>
      <c r="I12" s="168">
        <v>42</v>
      </c>
      <c r="J12" s="167">
        <v>43</v>
      </c>
      <c r="K12" s="167">
        <v>44</v>
      </c>
      <c r="L12" s="1557" t="s">
        <v>174</v>
      </c>
      <c r="M12" s="1558">
        <v>1</v>
      </c>
      <c r="N12" s="1558">
        <v>1</v>
      </c>
      <c r="O12" s="1558">
        <v>1</v>
      </c>
      <c r="P12" s="169"/>
    </row>
    <row r="13" spans="1:20" ht="29.25" customHeight="1" x14ac:dyDescent="0.2">
      <c r="A13" s="1554"/>
      <c r="B13" s="1555"/>
      <c r="C13" s="1556"/>
      <c r="D13" s="890"/>
      <c r="E13" s="1210"/>
      <c r="F13" s="822"/>
      <c r="G13" s="170" t="s">
        <v>26</v>
      </c>
      <c r="H13" s="171">
        <f>SUM(H12)</f>
        <v>36.6</v>
      </c>
      <c r="I13" s="171">
        <f t="shared" ref="I13:K13" si="0">SUM(I12)</f>
        <v>42</v>
      </c>
      <c r="J13" s="171">
        <f t="shared" si="0"/>
        <v>43</v>
      </c>
      <c r="K13" s="171">
        <f t="shared" si="0"/>
        <v>44</v>
      </c>
      <c r="L13" s="1557"/>
      <c r="M13" s="1558"/>
      <c r="N13" s="1558"/>
      <c r="O13" s="1558"/>
      <c r="R13" s="172"/>
    </row>
    <row r="14" spans="1:20" ht="31.5" customHeight="1" x14ac:dyDescent="0.2">
      <c r="A14" s="1554" t="s">
        <v>21</v>
      </c>
      <c r="B14" s="1555" t="s">
        <v>21</v>
      </c>
      <c r="C14" s="1556" t="s">
        <v>27</v>
      </c>
      <c r="D14" s="1218" t="s">
        <v>175</v>
      </c>
      <c r="E14" s="1210" t="s">
        <v>176</v>
      </c>
      <c r="F14" s="822" t="s">
        <v>36</v>
      </c>
      <c r="G14" s="173" t="s">
        <v>24</v>
      </c>
      <c r="H14" s="167">
        <v>15</v>
      </c>
      <c r="I14" s="168">
        <v>15</v>
      </c>
      <c r="J14" s="167">
        <v>15</v>
      </c>
      <c r="K14" s="167">
        <v>15</v>
      </c>
      <c r="L14" s="1560" t="s">
        <v>758</v>
      </c>
      <c r="M14" s="1561">
        <v>1</v>
      </c>
      <c r="N14" s="1559">
        <v>1</v>
      </c>
      <c r="O14" s="1559">
        <v>1</v>
      </c>
      <c r="P14" s="169"/>
    </row>
    <row r="15" spans="1:20" ht="34.5" customHeight="1" x14ac:dyDescent="0.2">
      <c r="A15" s="1554"/>
      <c r="B15" s="1555"/>
      <c r="C15" s="1556"/>
      <c r="D15" s="1218"/>
      <c r="E15" s="1210"/>
      <c r="F15" s="822"/>
      <c r="G15" s="170" t="s">
        <v>26</v>
      </c>
      <c r="H15" s="171">
        <f t="shared" ref="H15:K15" si="1">SUM(H14)</f>
        <v>15</v>
      </c>
      <c r="I15" s="171">
        <f t="shared" si="1"/>
        <v>15</v>
      </c>
      <c r="J15" s="171">
        <f t="shared" si="1"/>
        <v>15</v>
      </c>
      <c r="K15" s="171">
        <f t="shared" si="1"/>
        <v>15</v>
      </c>
      <c r="L15" s="1560"/>
      <c r="M15" s="1561"/>
      <c r="N15" s="1559"/>
      <c r="O15" s="1559"/>
    </row>
    <row r="16" spans="1:20" ht="30" customHeight="1" x14ac:dyDescent="0.2">
      <c r="A16" s="1554" t="s">
        <v>21</v>
      </c>
      <c r="B16" s="1555" t="s">
        <v>21</v>
      </c>
      <c r="C16" s="1556" t="s">
        <v>36</v>
      </c>
      <c r="D16" s="890" t="s">
        <v>177</v>
      </c>
      <c r="E16" s="1210" t="s">
        <v>176</v>
      </c>
      <c r="F16" s="822" t="s">
        <v>36</v>
      </c>
      <c r="G16" s="173" t="s">
        <v>24</v>
      </c>
      <c r="H16" s="167">
        <v>51.2</v>
      </c>
      <c r="I16" s="174">
        <v>30</v>
      </c>
      <c r="J16" s="167">
        <v>30</v>
      </c>
      <c r="K16" s="167">
        <v>30</v>
      </c>
      <c r="L16" s="1560" t="s">
        <v>178</v>
      </c>
      <c r="M16" s="1559">
        <v>50</v>
      </c>
      <c r="N16" s="1559">
        <v>50</v>
      </c>
      <c r="O16" s="1559">
        <v>50</v>
      </c>
    </row>
    <row r="17" spans="1:18" ht="29.25" customHeight="1" x14ac:dyDescent="0.2">
      <c r="A17" s="1554"/>
      <c r="B17" s="1555"/>
      <c r="C17" s="1556"/>
      <c r="D17" s="890"/>
      <c r="E17" s="1210"/>
      <c r="F17" s="822"/>
      <c r="G17" s="170" t="s">
        <v>26</v>
      </c>
      <c r="H17" s="171">
        <f t="shared" ref="H17:K17" si="2">SUM(H16)</f>
        <v>51.2</v>
      </c>
      <c r="I17" s="171">
        <f t="shared" si="2"/>
        <v>30</v>
      </c>
      <c r="J17" s="171">
        <f t="shared" si="2"/>
        <v>30</v>
      </c>
      <c r="K17" s="171">
        <f t="shared" si="2"/>
        <v>30</v>
      </c>
      <c r="L17" s="1560"/>
      <c r="M17" s="1559"/>
      <c r="N17" s="1559"/>
      <c r="O17" s="1559"/>
    </row>
    <row r="18" spans="1:18" ht="30" customHeight="1" x14ac:dyDescent="0.2">
      <c r="A18" s="1554" t="s">
        <v>21</v>
      </c>
      <c r="B18" s="1555" t="s">
        <v>21</v>
      </c>
      <c r="C18" s="1556" t="s">
        <v>43</v>
      </c>
      <c r="D18" s="890" t="s">
        <v>179</v>
      </c>
      <c r="E18" s="1210" t="s">
        <v>176</v>
      </c>
      <c r="F18" s="822" t="s">
        <v>32</v>
      </c>
      <c r="G18" s="173" t="s">
        <v>24</v>
      </c>
      <c r="H18" s="167"/>
      <c r="I18" s="174">
        <v>1.8</v>
      </c>
      <c r="J18" s="167"/>
      <c r="K18" s="167"/>
      <c r="L18" s="1560" t="s">
        <v>755</v>
      </c>
      <c r="M18" s="1559">
        <v>1</v>
      </c>
      <c r="N18" s="1559"/>
      <c r="O18" s="1559"/>
    </row>
    <row r="19" spans="1:18" ht="30" customHeight="1" x14ac:dyDescent="0.2">
      <c r="A19" s="1554"/>
      <c r="B19" s="1555"/>
      <c r="C19" s="1556"/>
      <c r="D19" s="890"/>
      <c r="E19" s="1210"/>
      <c r="F19" s="822"/>
      <c r="G19" s="173" t="s">
        <v>690</v>
      </c>
      <c r="H19" s="167">
        <v>16.2</v>
      </c>
      <c r="I19" s="174"/>
      <c r="J19" s="167"/>
      <c r="K19" s="167"/>
      <c r="L19" s="1560"/>
      <c r="M19" s="1559"/>
      <c r="N19" s="1559"/>
      <c r="O19" s="1559"/>
    </row>
    <row r="20" spans="1:18" ht="30" customHeight="1" x14ac:dyDescent="0.2">
      <c r="A20" s="1554"/>
      <c r="B20" s="1555"/>
      <c r="C20" s="1556"/>
      <c r="D20" s="890"/>
      <c r="E20" s="1210"/>
      <c r="F20" s="822"/>
      <c r="G20" s="173" t="s">
        <v>46</v>
      </c>
      <c r="H20" s="167"/>
      <c r="I20" s="175"/>
      <c r="J20" s="167"/>
      <c r="K20" s="167"/>
      <c r="L20" s="1560"/>
      <c r="M20" s="1559"/>
      <c r="N20" s="1559"/>
      <c r="O20" s="1559"/>
    </row>
    <row r="21" spans="1:18" ht="29.25" customHeight="1" x14ac:dyDescent="0.2">
      <c r="A21" s="1554"/>
      <c r="B21" s="1555"/>
      <c r="C21" s="1556"/>
      <c r="D21" s="890"/>
      <c r="E21" s="1210"/>
      <c r="F21" s="822"/>
      <c r="G21" s="170" t="s">
        <v>26</v>
      </c>
      <c r="H21" s="171">
        <f t="shared" ref="H21:K21" si="3">SUM(H18)</f>
        <v>0</v>
      </c>
      <c r="I21" s="171">
        <f t="shared" si="3"/>
        <v>1.8</v>
      </c>
      <c r="J21" s="171">
        <f t="shared" si="3"/>
        <v>0</v>
      </c>
      <c r="K21" s="171">
        <f t="shared" si="3"/>
        <v>0</v>
      </c>
      <c r="L21" s="1560"/>
      <c r="M21" s="1559"/>
      <c r="N21" s="1559"/>
      <c r="O21" s="1559"/>
    </row>
    <row r="22" spans="1:18" ht="16.5" customHeight="1" x14ac:dyDescent="0.2">
      <c r="A22" s="176" t="s">
        <v>21</v>
      </c>
      <c r="B22" s="177" t="s">
        <v>27</v>
      </c>
      <c r="C22" s="1562" t="s">
        <v>180</v>
      </c>
      <c r="D22" s="1562"/>
      <c r="E22" s="1562"/>
      <c r="F22" s="1562"/>
      <c r="G22" s="1562"/>
      <c r="H22" s="1562"/>
      <c r="I22" s="1562"/>
      <c r="J22" s="1562"/>
      <c r="K22" s="1562"/>
      <c r="L22" s="1562"/>
      <c r="M22" s="1562"/>
      <c r="N22" s="1562"/>
      <c r="O22" s="1562"/>
    </row>
    <row r="23" spans="1:18" ht="30" customHeight="1" x14ac:dyDescent="0.2">
      <c r="A23" s="1554" t="s">
        <v>21</v>
      </c>
      <c r="B23" s="1555" t="s">
        <v>27</v>
      </c>
      <c r="C23" s="1556" t="s">
        <v>21</v>
      </c>
      <c r="D23" s="1563" t="s">
        <v>181</v>
      </c>
      <c r="E23" s="1564" t="s">
        <v>176</v>
      </c>
      <c r="F23" s="867" t="s">
        <v>36</v>
      </c>
      <c r="G23" s="166" t="s">
        <v>24</v>
      </c>
      <c r="H23" s="178">
        <v>8</v>
      </c>
      <c r="I23" s="174">
        <v>11.5</v>
      </c>
      <c r="J23" s="167">
        <v>11.5</v>
      </c>
      <c r="K23" s="167">
        <v>11.5</v>
      </c>
      <c r="L23" s="1560" t="s">
        <v>182</v>
      </c>
      <c r="M23" s="1565" t="s">
        <v>183</v>
      </c>
      <c r="N23" s="1565" t="s">
        <v>183</v>
      </c>
      <c r="O23" s="1566">
        <v>45</v>
      </c>
      <c r="P23" s="169"/>
      <c r="R23" s="172"/>
    </row>
    <row r="24" spans="1:18" ht="35.25" customHeight="1" x14ac:dyDescent="0.2">
      <c r="A24" s="1554"/>
      <c r="B24" s="1555"/>
      <c r="C24" s="1556"/>
      <c r="D24" s="1563"/>
      <c r="E24" s="1564"/>
      <c r="F24" s="867"/>
      <c r="G24" s="170" t="s">
        <v>26</v>
      </c>
      <c r="H24" s="171">
        <f t="shared" ref="H24:K24" si="4">SUM(H23)</f>
        <v>8</v>
      </c>
      <c r="I24" s="171">
        <f t="shared" si="4"/>
        <v>11.5</v>
      </c>
      <c r="J24" s="171">
        <f t="shared" si="4"/>
        <v>11.5</v>
      </c>
      <c r="K24" s="171">
        <f t="shared" si="4"/>
        <v>11.5</v>
      </c>
      <c r="L24" s="1560"/>
      <c r="M24" s="1565"/>
      <c r="N24" s="1565"/>
      <c r="O24" s="1566"/>
      <c r="R24" s="172"/>
    </row>
    <row r="25" spans="1:18" ht="30" customHeight="1" x14ac:dyDescent="0.2">
      <c r="A25" s="1554" t="s">
        <v>21</v>
      </c>
      <c r="B25" s="1555" t="s">
        <v>27</v>
      </c>
      <c r="C25" s="1556" t="s">
        <v>36</v>
      </c>
      <c r="D25" s="1563" t="s">
        <v>184</v>
      </c>
      <c r="E25" s="1564" t="s">
        <v>176</v>
      </c>
      <c r="F25" s="867" t="s">
        <v>43</v>
      </c>
      <c r="G25" s="166" t="s">
        <v>24</v>
      </c>
      <c r="H25" s="167">
        <v>4</v>
      </c>
      <c r="I25" s="174">
        <v>6</v>
      </c>
      <c r="J25" s="167">
        <v>7</v>
      </c>
      <c r="K25" s="167">
        <v>7</v>
      </c>
      <c r="L25" s="1560" t="s">
        <v>185</v>
      </c>
      <c r="M25" s="1565" t="s">
        <v>186</v>
      </c>
      <c r="N25" s="1565" t="s">
        <v>72</v>
      </c>
      <c r="O25" s="1566">
        <v>14</v>
      </c>
      <c r="R25" s="172"/>
    </row>
    <row r="26" spans="1:18" ht="35.25" customHeight="1" x14ac:dyDescent="0.2">
      <c r="A26" s="1554"/>
      <c r="B26" s="1555"/>
      <c r="C26" s="1556"/>
      <c r="D26" s="1563"/>
      <c r="E26" s="1564"/>
      <c r="F26" s="867"/>
      <c r="G26" s="170" t="s">
        <v>26</v>
      </c>
      <c r="H26" s="171">
        <f t="shared" ref="H26:K26" si="5">SUM(H25)</f>
        <v>4</v>
      </c>
      <c r="I26" s="171">
        <f t="shared" si="5"/>
        <v>6</v>
      </c>
      <c r="J26" s="171">
        <f t="shared" si="5"/>
        <v>7</v>
      </c>
      <c r="K26" s="171">
        <f t="shared" si="5"/>
        <v>7</v>
      </c>
      <c r="L26" s="1560"/>
      <c r="M26" s="1565"/>
      <c r="N26" s="1565"/>
      <c r="O26" s="1566"/>
      <c r="R26" s="172"/>
    </row>
    <row r="27" spans="1:18" ht="36" customHeight="1" x14ac:dyDescent="0.2">
      <c r="A27" s="1554" t="s">
        <v>21</v>
      </c>
      <c r="B27" s="1555" t="s">
        <v>27</v>
      </c>
      <c r="C27" s="1570" t="s">
        <v>43</v>
      </c>
      <c r="D27" s="1571" t="s">
        <v>187</v>
      </c>
      <c r="E27" s="1564" t="s">
        <v>176</v>
      </c>
      <c r="F27" s="867" t="s">
        <v>43</v>
      </c>
      <c r="G27" s="166" t="s">
        <v>24</v>
      </c>
      <c r="H27" s="167">
        <v>0.6</v>
      </c>
      <c r="I27" s="174">
        <v>0.4</v>
      </c>
      <c r="J27" s="167"/>
      <c r="K27" s="167"/>
      <c r="L27" s="1560" t="s">
        <v>188</v>
      </c>
      <c r="M27" s="1567" t="s">
        <v>189</v>
      </c>
      <c r="N27" s="1567"/>
      <c r="O27" s="1567"/>
      <c r="R27" s="172"/>
    </row>
    <row r="28" spans="1:18" ht="36" customHeight="1" x14ac:dyDescent="0.2">
      <c r="A28" s="1554"/>
      <c r="B28" s="1555"/>
      <c r="C28" s="1570"/>
      <c r="D28" s="1571"/>
      <c r="E28" s="1564"/>
      <c r="F28" s="867"/>
      <c r="G28" s="170" t="s">
        <v>26</v>
      </c>
      <c r="H28" s="171">
        <f t="shared" ref="H28:I28" si="6">SUM(H27)</f>
        <v>0.6</v>
      </c>
      <c r="I28" s="171">
        <f t="shared" si="6"/>
        <v>0.4</v>
      </c>
      <c r="J28" s="171"/>
      <c r="K28" s="171"/>
      <c r="L28" s="1560"/>
      <c r="M28" s="1565"/>
      <c r="N28" s="1565"/>
      <c r="O28" s="1565"/>
      <c r="R28" s="172"/>
    </row>
    <row r="29" spans="1:18" ht="30" customHeight="1" x14ac:dyDescent="0.2">
      <c r="A29" s="1568" t="s">
        <v>21</v>
      </c>
      <c r="B29" s="1569" t="s">
        <v>27</v>
      </c>
      <c r="C29" s="1570" t="s">
        <v>50</v>
      </c>
      <c r="D29" s="1571" t="s">
        <v>190</v>
      </c>
      <c r="E29" s="1564" t="s">
        <v>176</v>
      </c>
      <c r="F29" s="867" t="s">
        <v>36</v>
      </c>
      <c r="G29" s="166" t="s">
        <v>24</v>
      </c>
      <c r="H29" s="178">
        <v>17.5</v>
      </c>
      <c r="I29" s="174">
        <v>18</v>
      </c>
      <c r="J29" s="167">
        <v>18</v>
      </c>
      <c r="K29" s="167">
        <v>18</v>
      </c>
      <c r="L29" s="1560" t="s">
        <v>188</v>
      </c>
      <c r="M29" s="1565" t="s">
        <v>51</v>
      </c>
      <c r="N29" s="1565" t="s">
        <v>72</v>
      </c>
      <c r="O29" s="1566">
        <v>12</v>
      </c>
      <c r="P29" s="169"/>
      <c r="R29" s="172"/>
    </row>
    <row r="30" spans="1:18" ht="35.25" customHeight="1" x14ac:dyDescent="0.2">
      <c r="A30" s="1568"/>
      <c r="B30" s="1569"/>
      <c r="C30" s="1570"/>
      <c r="D30" s="1571"/>
      <c r="E30" s="1564"/>
      <c r="F30" s="867"/>
      <c r="G30" s="170" t="s">
        <v>26</v>
      </c>
      <c r="H30" s="171">
        <f t="shared" ref="H30:K30" si="7">SUM(H29)</f>
        <v>17.5</v>
      </c>
      <c r="I30" s="171">
        <f t="shared" si="7"/>
        <v>18</v>
      </c>
      <c r="J30" s="171">
        <f t="shared" si="7"/>
        <v>18</v>
      </c>
      <c r="K30" s="171">
        <f t="shared" si="7"/>
        <v>18</v>
      </c>
      <c r="L30" s="1560"/>
      <c r="M30" s="1565"/>
      <c r="N30" s="1565"/>
      <c r="O30" s="1566"/>
      <c r="R30" s="172"/>
    </row>
    <row r="31" spans="1:18" ht="30" customHeight="1" x14ac:dyDescent="0.2">
      <c r="A31" s="1554" t="s">
        <v>21</v>
      </c>
      <c r="B31" s="1555" t="s">
        <v>27</v>
      </c>
      <c r="C31" s="1556" t="s">
        <v>30</v>
      </c>
      <c r="D31" s="1563" t="s">
        <v>191</v>
      </c>
      <c r="E31" s="1564" t="s">
        <v>176</v>
      </c>
      <c r="F31" s="867" t="s">
        <v>36</v>
      </c>
      <c r="G31" s="166" t="s">
        <v>24</v>
      </c>
      <c r="H31" s="178">
        <v>3</v>
      </c>
      <c r="I31" s="174">
        <v>5</v>
      </c>
      <c r="J31" s="167">
        <v>5</v>
      </c>
      <c r="K31" s="167">
        <v>7</v>
      </c>
      <c r="L31" s="1560" t="s">
        <v>185</v>
      </c>
      <c r="M31" s="1565" t="s">
        <v>192</v>
      </c>
      <c r="N31" s="1565" t="s">
        <v>193</v>
      </c>
      <c r="O31" s="1566">
        <v>3</v>
      </c>
      <c r="P31" s="169"/>
      <c r="R31" s="172"/>
    </row>
    <row r="32" spans="1:18" ht="35.25" customHeight="1" x14ac:dyDescent="0.2">
      <c r="A32" s="1554"/>
      <c r="B32" s="1555"/>
      <c r="C32" s="1556"/>
      <c r="D32" s="1563"/>
      <c r="E32" s="1564"/>
      <c r="F32" s="867"/>
      <c r="G32" s="170" t="s">
        <v>26</v>
      </c>
      <c r="H32" s="171">
        <f t="shared" ref="H32:K32" si="8">SUM(H31)</f>
        <v>3</v>
      </c>
      <c r="I32" s="171">
        <f t="shared" si="8"/>
        <v>5</v>
      </c>
      <c r="J32" s="171">
        <f t="shared" si="8"/>
        <v>5</v>
      </c>
      <c r="K32" s="171">
        <f t="shared" si="8"/>
        <v>7</v>
      </c>
      <c r="L32" s="1560"/>
      <c r="M32" s="1565"/>
      <c r="N32" s="1565"/>
      <c r="O32" s="1566"/>
      <c r="R32" s="172"/>
    </row>
    <row r="33" spans="1:21" ht="19.5" customHeight="1" x14ac:dyDescent="0.2">
      <c r="A33" s="179" t="s">
        <v>27</v>
      </c>
      <c r="B33" s="1580" t="s">
        <v>194</v>
      </c>
      <c r="C33" s="1580"/>
      <c r="D33" s="1580"/>
      <c r="E33" s="1580"/>
      <c r="F33" s="1580"/>
      <c r="G33" s="1580"/>
      <c r="H33" s="1580"/>
      <c r="I33" s="1580"/>
      <c r="J33" s="1580"/>
      <c r="K33" s="1580"/>
      <c r="L33" s="1580"/>
      <c r="M33" s="1580"/>
      <c r="N33" s="1580"/>
      <c r="O33" s="1580"/>
      <c r="R33" s="172"/>
    </row>
    <row r="34" spans="1:21" ht="16.899999999999999" customHeight="1" x14ac:dyDescent="0.2">
      <c r="A34" s="176" t="s">
        <v>27</v>
      </c>
      <c r="B34" s="177" t="s">
        <v>21</v>
      </c>
      <c r="C34" s="1581" t="s">
        <v>195</v>
      </c>
      <c r="D34" s="1581"/>
      <c r="E34" s="1581"/>
      <c r="F34" s="1581"/>
      <c r="G34" s="1581"/>
      <c r="H34" s="1581"/>
      <c r="I34" s="1581"/>
      <c r="J34" s="1581"/>
      <c r="K34" s="1581"/>
      <c r="L34" s="1581"/>
      <c r="M34" s="1581"/>
      <c r="N34" s="1581"/>
      <c r="O34" s="1581"/>
      <c r="R34" s="172"/>
    </row>
    <row r="35" spans="1:21" ht="18" customHeight="1" x14ac:dyDescent="0.2">
      <c r="A35" s="1554" t="s">
        <v>27</v>
      </c>
      <c r="B35" s="1574" t="s">
        <v>21</v>
      </c>
      <c r="C35" s="1575" t="s">
        <v>43</v>
      </c>
      <c r="D35" s="890" t="s">
        <v>796</v>
      </c>
      <c r="E35" s="1306" t="s">
        <v>176</v>
      </c>
      <c r="F35" s="1478" t="s">
        <v>32</v>
      </c>
      <c r="G35" s="100" t="s">
        <v>24</v>
      </c>
      <c r="H35" s="167"/>
      <c r="I35" s="168"/>
      <c r="J35" s="167"/>
      <c r="K35" s="180"/>
      <c r="L35" s="1209" t="s">
        <v>681</v>
      </c>
      <c r="M35" s="1224"/>
      <c r="N35" s="1224">
        <v>1</v>
      </c>
      <c r="O35" s="1224"/>
      <c r="R35" s="172"/>
    </row>
    <row r="36" spans="1:21" ht="18.75" customHeight="1" x14ac:dyDescent="0.2">
      <c r="A36" s="1554"/>
      <c r="B36" s="1574"/>
      <c r="C36" s="1575"/>
      <c r="D36" s="890"/>
      <c r="E36" s="1306"/>
      <c r="F36" s="1478"/>
      <c r="G36" s="100" t="s">
        <v>47</v>
      </c>
      <c r="H36" s="167"/>
      <c r="I36" s="168"/>
      <c r="J36" s="167"/>
      <c r="K36" s="167"/>
      <c r="L36" s="1209"/>
      <c r="M36" s="1224"/>
      <c r="N36" s="1224"/>
      <c r="O36" s="1224"/>
      <c r="R36" s="172"/>
    </row>
    <row r="37" spans="1:21" ht="19.5" customHeight="1" x14ac:dyDescent="0.2">
      <c r="A37" s="1573"/>
      <c r="B37" s="1574"/>
      <c r="C37" s="1576"/>
      <c r="D37" s="1577"/>
      <c r="E37" s="1578"/>
      <c r="F37" s="1579"/>
      <c r="G37" s="181" t="s">
        <v>46</v>
      </c>
      <c r="H37" s="167"/>
      <c r="I37" s="168"/>
      <c r="J37" s="167"/>
      <c r="K37" s="167"/>
      <c r="L37" s="1572"/>
      <c r="M37" s="1224"/>
      <c r="N37" s="1224"/>
      <c r="O37" s="1224"/>
      <c r="R37" s="172"/>
    </row>
    <row r="38" spans="1:21" ht="22.5" customHeight="1" x14ac:dyDescent="0.2">
      <c r="A38" s="1573"/>
      <c r="B38" s="1574"/>
      <c r="C38" s="1576"/>
      <c r="D38" s="1577"/>
      <c r="E38" s="1578"/>
      <c r="F38" s="1579"/>
      <c r="G38" s="181" t="s">
        <v>49</v>
      </c>
      <c r="H38" s="167"/>
      <c r="I38" s="174">
        <v>560</v>
      </c>
      <c r="J38" s="167">
        <v>500</v>
      </c>
      <c r="K38" s="180"/>
      <c r="L38" s="1572"/>
      <c r="M38" s="1224"/>
      <c r="N38" s="1224"/>
      <c r="O38" s="1224"/>
      <c r="R38" s="172"/>
    </row>
    <row r="39" spans="1:21" ht="25.5" customHeight="1" x14ac:dyDescent="0.2">
      <c r="A39" s="1573"/>
      <c r="B39" s="1574"/>
      <c r="C39" s="1576"/>
      <c r="D39" s="1577"/>
      <c r="E39" s="1578"/>
      <c r="F39" s="1579"/>
      <c r="G39" s="182" t="s">
        <v>26</v>
      </c>
      <c r="H39" s="171"/>
      <c r="I39" s="183">
        <f>SUM(I35:I38)</f>
        <v>560</v>
      </c>
      <c r="J39" s="184">
        <f>SUM(J35:J38)</f>
        <v>500</v>
      </c>
      <c r="K39" s="184"/>
      <c r="L39" s="1572"/>
      <c r="M39" s="1224"/>
      <c r="N39" s="1224"/>
      <c r="O39" s="1224"/>
      <c r="R39" s="172"/>
    </row>
    <row r="40" spans="1:21" ht="33" customHeight="1" x14ac:dyDescent="0.2">
      <c r="A40" s="1554" t="s">
        <v>27</v>
      </c>
      <c r="B40" s="1574" t="s">
        <v>21</v>
      </c>
      <c r="C40" s="1584" t="s">
        <v>30</v>
      </c>
      <c r="D40" s="1582" t="s">
        <v>196</v>
      </c>
      <c r="E40" s="1586" t="s">
        <v>176</v>
      </c>
      <c r="F40" s="1478" t="s">
        <v>21</v>
      </c>
      <c r="G40" s="185" t="s">
        <v>24</v>
      </c>
      <c r="H40" s="167">
        <v>2</v>
      </c>
      <c r="I40" s="174">
        <v>2</v>
      </c>
      <c r="J40" s="167">
        <v>2</v>
      </c>
      <c r="K40" s="167">
        <v>2</v>
      </c>
      <c r="L40" s="1582" t="s">
        <v>185</v>
      </c>
      <c r="M40" s="1583">
        <v>3</v>
      </c>
      <c r="N40" s="1583">
        <v>3</v>
      </c>
      <c r="O40" s="1583">
        <v>2</v>
      </c>
      <c r="R40" s="172"/>
    </row>
    <row r="41" spans="1:21" ht="30" customHeight="1" x14ac:dyDescent="0.2">
      <c r="A41" s="1554"/>
      <c r="B41" s="1574"/>
      <c r="C41" s="1585"/>
      <c r="D41" s="1582"/>
      <c r="E41" s="1586"/>
      <c r="F41" s="1587"/>
      <c r="G41" s="185" t="s">
        <v>49</v>
      </c>
      <c r="H41" s="186"/>
      <c r="I41" s="174"/>
      <c r="J41" s="186"/>
      <c r="K41" s="186"/>
      <c r="L41" s="1582"/>
      <c r="M41" s="1583"/>
      <c r="N41" s="1583"/>
      <c r="O41" s="1583"/>
      <c r="R41" s="172"/>
    </row>
    <row r="42" spans="1:21" ht="25.5" customHeight="1" x14ac:dyDescent="0.2">
      <c r="A42" s="1554"/>
      <c r="B42" s="1574"/>
      <c r="C42" s="1585"/>
      <c r="D42" s="1582"/>
      <c r="E42" s="1586"/>
      <c r="F42" s="1587"/>
      <c r="G42" s="170" t="s">
        <v>26</v>
      </c>
      <c r="H42" s="171">
        <f>SUM(H40:H41)</f>
        <v>2</v>
      </c>
      <c r="I42" s="171">
        <f>SUM(I40:I41)</f>
        <v>2</v>
      </c>
      <c r="J42" s="171">
        <f>SUM(J40:J41)</f>
        <v>2</v>
      </c>
      <c r="K42" s="171">
        <f>SUM(K40:K41)</f>
        <v>2</v>
      </c>
      <c r="L42" s="1582"/>
      <c r="M42" s="1583"/>
      <c r="N42" s="1583"/>
      <c r="O42" s="1583"/>
      <c r="R42" s="172"/>
    </row>
    <row r="43" spans="1:21" ht="34.5" customHeight="1" x14ac:dyDescent="0.2">
      <c r="A43" s="1554" t="s">
        <v>27</v>
      </c>
      <c r="B43" s="1574" t="s">
        <v>21</v>
      </c>
      <c r="C43" s="1584" t="s">
        <v>38</v>
      </c>
      <c r="D43" s="1582" t="s">
        <v>197</v>
      </c>
      <c r="E43" s="1586" t="s">
        <v>176</v>
      </c>
      <c r="F43" s="1478" t="s">
        <v>21</v>
      </c>
      <c r="G43" s="185" t="s">
        <v>24</v>
      </c>
      <c r="H43" s="167">
        <v>3</v>
      </c>
      <c r="I43" s="174">
        <v>3</v>
      </c>
      <c r="J43" s="167">
        <v>4</v>
      </c>
      <c r="K43" s="167">
        <v>4</v>
      </c>
      <c r="L43" s="187" t="s">
        <v>198</v>
      </c>
      <c r="M43" s="188">
        <v>3</v>
      </c>
      <c r="N43" s="188">
        <v>4</v>
      </c>
      <c r="O43" s="188">
        <v>4</v>
      </c>
      <c r="P43" s="169"/>
      <c r="R43" s="172"/>
    </row>
    <row r="44" spans="1:21" ht="25.5" customHeight="1" x14ac:dyDescent="0.2">
      <c r="A44" s="1554"/>
      <c r="B44" s="1574"/>
      <c r="C44" s="1585"/>
      <c r="D44" s="1582"/>
      <c r="E44" s="1586"/>
      <c r="F44" s="1587"/>
      <c r="G44" s="185" t="s">
        <v>49</v>
      </c>
      <c r="H44" s="186"/>
      <c r="I44" s="174"/>
      <c r="J44" s="186"/>
      <c r="K44" s="186"/>
      <c r="L44" s="1582" t="s">
        <v>199</v>
      </c>
      <c r="M44" s="1583">
        <v>2</v>
      </c>
      <c r="N44" s="1583">
        <v>2</v>
      </c>
      <c r="O44" s="1583">
        <v>2</v>
      </c>
      <c r="R44" s="172"/>
    </row>
    <row r="45" spans="1:21" ht="25.5" customHeight="1" x14ac:dyDescent="0.2">
      <c r="A45" s="1554"/>
      <c r="B45" s="1574"/>
      <c r="C45" s="1585"/>
      <c r="D45" s="1582"/>
      <c r="E45" s="1586"/>
      <c r="F45" s="1587"/>
      <c r="G45" s="170" t="s">
        <v>26</v>
      </c>
      <c r="H45" s="171">
        <f>SUM(H43:H44)</f>
        <v>3</v>
      </c>
      <c r="I45" s="171">
        <f>SUM(I43:I44)</f>
        <v>3</v>
      </c>
      <c r="J45" s="171">
        <f>SUM(J43:J44)</f>
        <v>4</v>
      </c>
      <c r="K45" s="171">
        <f>SUM(K43:K44)</f>
        <v>4</v>
      </c>
      <c r="L45" s="1582"/>
      <c r="M45" s="1583"/>
      <c r="N45" s="1583"/>
      <c r="O45" s="1583"/>
      <c r="R45" s="172"/>
    </row>
    <row r="46" spans="1:21" ht="24" customHeight="1" x14ac:dyDescent="0.2">
      <c r="A46" s="1554" t="s">
        <v>27</v>
      </c>
      <c r="B46" s="1574" t="s">
        <v>21</v>
      </c>
      <c r="C46" s="1584" t="s">
        <v>41</v>
      </c>
      <c r="D46" s="1582" t="s">
        <v>200</v>
      </c>
      <c r="E46" s="1586" t="s">
        <v>176</v>
      </c>
      <c r="F46" s="1478" t="s">
        <v>21</v>
      </c>
      <c r="G46" s="185" t="s">
        <v>24</v>
      </c>
      <c r="H46" s="167"/>
      <c r="I46" s="174">
        <v>55</v>
      </c>
      <c r="J46" s="167">
        <v>40</v>
      </c>
      <c r="K46" s="167">
        <v>50</v>
      </c>
      <c r="L46" s="1582" t="s">
        <v>756</v>
      </c>
      <c r="M46" s="1589">
        <v>1</v>
      </c>
      <c r="N46" s="1583">
        <v>2</v>
      </c>
      <c r="O46" s="1583">
        <v>2</v>
      </c>
      <c r="P46" s="169"/>
      <c r="Q46" s="189"/>
      <c r="R46" s="189"/>
      <c r="S46" s="189"/>
      <c r="T46" s="189"/>
      <c r="U46" s="189"/>
    </row>
    <row r="47" spans="1:21" ht="24" customHeight="1" x14ac:dyDescent="0.2">
      <c r="A47" s="1554"/>
      <c r="B47" s="1574"/>
      <c r="C47" s="1585"/>
      <c r="D47" s="1582"/>
      <c r="E47" s="1586"/>
      <c r="F47" s="1587"/>
      <c r="G47" s="185" t="s">
        <v>49</v>
      </c>
      <c r="H47" s="186"/>
      <c r="I47" s="174"/>
      <c r="J47" s="186"/>
      <c r="K47" s="186"/>
      <c r="L47" s="1582"/>
      <c r="M47" s="1589"/>
      <c r="N47" s="1583"/>
      <c r="O47" s="1583"/>
      <c r="P47" s="189"/>
      <c r="Q47" s="189"/>
      <c r="R47" s="189"/>
      <c r="S47" s="189"/>
      <c r="T47" s="189"/>
      <c r="U47" s="189"/>
    </row>
    <row r="48" spans="1:21" ht="22.5" customHeight="1" x14ac:dyDescent="0.2">
      <c r="A48" s="1554"/>
      <c r="B48" s="1574"/>
      <c r="C48" s="1585"/>
      <c r="D48" s="1582"/>
      <c r="E48" s="1586"/>
      <c r="F48" s="1587"/>
      <c r="G48" s="170" t="s">
        <v>26</v>
      </c>
      <c r="H48" s="171"/>
      <c r="I48" s="171">
        <f t="shared" ref="I48:K48" si="9">SUM(I46:I47)</f>
        <v>55</v>
      </c>
      <c r="J48" s="171">
        <f t="shared" si="9"/>
        <v>40</v>
      </c>
      <c r="K48" s="171">
        <f t="shared" si="9"/>
        <v>50</v>
      </c>
      <c r="L48" s="1582"/>
      <c r="M48" s="1589"/>
      <c r="N48" s="1583"/>
      <c r="O48" s="1583"/>
      <c r="P48" s="189"/>
      <c r="Q48" s="189"/>
      <c r="R48" s="189"/>
      <c r="S48" s="189"/>
      <c r="T48" s="189"/>
      <c r="U48" s="189"/>
    </row>
    <row r="49" spans="1:21" ht="28.5" customHeight="1" x14ac:dyDescent="0.2">
      <c r="A49" s="1554" t="s">
        <v>27</v>
      </c>
      <c r="B49" s="1574" t="s">
        <v>21</v>
      </c>
      <c r="C49" s="1584" t="s">
        <v>51</v>
      </c>
      <c r="D49" s="1582" t="s">
        <v>201</v>
      </c>
      <c r="E49" s="1586" t="s">
        <v>176</v>
      </c>
      <c r="F49" s="1478" t="s">
        <v>639</v>
      </c>
      <c r="G49" s="185" t="s">
        <v>24</v>
      </c>
      <c r="H49" s="167"/>
      <c r="I49" s="174"/>
      <c r="J49" s="167"/>
      <c r="K49" s="167"/>
      <c r="L49" s="1582" t="s">
        <v>677</v>
      </c>
      <c r="M49" s="1583"/>
      <c r="N49" s="1559">
        <v>1</v>
      </c>
      <c r="O49" s="1585" t="s">
        <v>125</v>
      </c>
      <c r="P49" s="189"/>
      <c r="Q49" s="189"/>
      <c r="R49" s="189"/>
      <c r="S49" s="189"/>
      <c r="T49" s="189"/>
      <c r="U49" s="189"/>
    </row>
    <row r="50" spans="1:21" ht="24.75" customHeight="1" x14ac:dyDescent="0.2">
      <c r="A50" s="1554"/>
      <c r="B50" s="1574"/>
      <c r="C50" s="1585"/>
      <c r="D50" s="1582"/>
      <c r="E50" s="1586"/>
      <c r="F50" s="1587"/>
      <c r="G50" s="185" t="s">
        <v>25</v>
      </c>
      <c r="H50" s="186"/>
      <c r="I50" s="174"/>
      <c r="J50" s="186">
        <v>40</v>
      </c>
      <c r="K50" s="186">
        <v>500</v>
      </c>
      <c r="L50" s="1582"/>
      <c r="M50" s="1583"/>
      <c r="N50" s="1588"/>
      <c r="O50" s="1583"/>
      <c r="P50" s="189"/>
      <c r="Q50" s="189"/>
      <c r="R50" s="189"/>
      <c r="S50" s="189"/>
      <c r="T50" s="189"/>
      <c r="U50" s="189"/>
    </row>
    <row r="51" spans="1:21" ht="28.5" customHeight="1" x14ac:dyDescent="0.2">
      <c r="A51" s="1554"/>
      <c r="B51" s="1574"/>
      <c r="C51" s="1585"/>
      <c r="D51" s="1582"/>
      <c r="E51" s="1586"/>
      <c r="F51" s="1587"/>
      <c r="G51" s="170" t="s">
        <v>26</v>
      </c>
      <c r="H51" s="171"/>
      <c r="I51" s="171"/>
      <c r="J51" s="171">
        <f t="shared" ref="J51:K51" si="10">SUM(J49:J50)</f>
        <v>40</v>
      </c>
      <c r="K51" s="171">
        <f t="shared" si="10"/>
        <v>500</v>
      </c>
      <c r="L51" s="1582"/>
      <c r="M51" s="1583"/>
      <c r="N51" s="1588"/>
      <c r="O51" s="1583"/>
      <c r="P51" s="189"/>
      <c r="Q51" s="189"/>
      <c r="R51" s="189"/>
      <c r="S51" s="189"/>
      <c r="T51" s="189"/>
      <c r="U51" s="189"/>
    </row>
    <row r="52" spans="1:21" ht="27.75" customHeight="1" x14ac:dyDescent="0.2">
      <c r="A52" s="1554" t="s">
        <v>27</v>
      </c>
      <c r="B52" s="1574" t="s">
        <v>21</v>
      </c>
      <c r="C52" s="1584" t="s">
        <v>202</v>
      </c>
      <c r="D52" s="1582" t="s">
        <v>203</v>
      </c>
      <c r="E52" s="1586" t="s">
        <v>176</v>
      </c>
      <c r="F52" s="1478" t="s">
        <v>39</v>
      </c>
      <c r="G52" s="185" t="s">
        <v>24</v>
      </c>
      <c r="H52" s="167">
        <v>11.9</v>
      </c>
      <c r="I52" s="174">
        <v>14.9</v>
      </c>
      <c r="J52" s="167"/>
      <c r="K52" s="167"/>
      <c r="L52" s="1582" t="s">
        <v>682</v>
      </c>
      <c r="M52" s="1589">
        <v>1</v>
      </c>
      <c r="N52" s="1559" t="s">
        <v>125</v>
      </c>
      <c r="O52" s="1585"/>
      <c r="P52" s="189"/>
      <c r="Q52" s="189"/>
      <c r="R52" s="189"/>
      <c r="S52" s="189"/>
      <c r="T52" s="189"/>
      <c r="U52" s="189"/>
    </row>
    <row r="53" spans="1:21" ht="27.75" customHeight="1" x14ac:dyDescent="0.2">
      <c r="A53" s="1554"/>
      <c r="B53" s="1574"/>
      <c r="C53" s="1585"/>
      <c r="D53" s="1582"/>
      <c r="E53" s="1586"/>
      <c r="F53" s="1587"/>
      <c r="G53" s="185" t="s">
        <v>25</v>
      </c>
      <c r="H53" s="186"/>
      <c r="I53" s="175"/>
      <c r="J53" s="186">
        <v>600</v>
      </c>
      <c r="K53" s="190"/>
      <c r="L53" s="1582"/>
      <c r="M53" s="1589"/>
      <c r="N53" s="1588"/>
      <c r="O53" s="1583"/>
      <c r="P53" s="189"/>
      <c r="Q53" s="189"/>
      <c r="R53" s="189"/>
      <c r="S53" s="189"/>
      <c r="T53" s="189"/>
      <c r="U53" s="189"/>
    </row>
    <row r="54" spans="1:21" ht="28.9" customHeight="1" x14ac:dyDescent="0.2">
      <c r="A54" s="1554"/>
      <c r="B54" s="1574"/>
      <c r="C54" s="1585"/>
      <c r="D54" s="1582"/>
      <c r="E54" s="1586"/>
      <c r="F54" s="1587"/>
      <c r="G54" s="170" t="s">
        <v>26</v>
      </c>
      <c r="H54" s="171">
        <f t="shared" ref="H54:J54" si="11">SUM(H52:H53)</f>
        <v>11.9</v>
      </c>
      <c r="I54" s="171">
        <f t="shared" si="11"/>
        <v>14.9</v>
      </c>
      <c r="J54" s="171">
        <f t="shared" si="11"/>
        <v>600</v>
      </c>
      <c r="K54" s="171"/>
      <c r="L54" s="1582"/>
      <c r="M54" s="1589"/>
      <c r="N54" s="1588"/>
      <c r="O54" s="1583"/>
      <c r="P54" s="189"/>
      <c r="Q54" s="189"/>
      <c r="R54" s="189"/>
      <c r="S54" s="189"/>
      <c r="T54" s="189"/>
      <c r="U54" s="189"/>
    </row>
    <row r="55" spans="1:21" ht="28.5" customHeight="1" x14ac:dyDescent="0.2">
      <c r="A55" s="1554" t="s">
        <v>27</v>
      </c>
      <c r="B55" s="1574" t="s">
        <v>21</v>
      </c>
      <c r="C55" s="1584" t="s">
        <v>72</v>
      </c>
      <c r="D55" s="1582" t="s">
        <v>204</v>
      </c>
      <c r="E55" s="1586" t="s">
        <v>176</v>
      </c>
      <c r="F55" s="1478" t="s">
        <v>39</v>
      </c>
      <c r="G55" s="185" t="s">
        <v>24</v>
      </c>
      <c r="H55" s="167">
        <v>1.7</v>
      </c>
      <c r="I55" s="174">
        <v>185.1</v>
      </c>
      <c r="J55" s="167">
        <v>85</v>
      </c>
      <c r="K55" s="167"/>
      <c r="L55" s="1582" t="s">
        <v>757</v>
      </c>
      <c r="M55" s="1589"/>
      <c r="N55" s="1559">
        <v>1</v>
      </c>
      <c r="O55" s="1585"/>
      <c r="P55" s="169"/>
      <c r="Q55" s="189"/>
      <c r="R55" s="189"/>
      <c r="S55" s="189"/>
      <c r="T55" s="189"/>
      <c r="U55" s="189"/>
    </row>
    <row r="56" spans="1:21" ht="30.75" customHeight="1" x14ac:dyDescent="0.2">
      <c r="A56" s="1554"/>
      <c r="B56" s="1574"/>
      <c r="C56" s="1585"/>
      <c r="D56" s="1582"/>
      <c r="E56" s="1586"/>
      <c r="F56" s="1587"/>
      <c r="G56" s="185" t="s">
        <v>46</v>
      </c>
      <c r="H56" s="186">
        <v>99.9</v>
      </c>
      <c r="I56" s="174"/>
      <c r="J56" s="186"/>
      <c r="K56" s="186"/>
      <c r="L56" s="1582"/>
      <c r="M56" s="1589"/>
      <c r="N56" s="1588"/>
      <c r="O56" s="1583"/>
      <c r="P56" s="189"/>
      <c r="Q56" s="189"/>
      <c r="R56" s="189"/>
      <c r="S56" s="189"/>
      <c r="T56" s="189"/>
      <c r="U56" s="189"/>
    </row>
    <row r="57" spans="1:21" ht="28.9" customHeight="1" x14ac:dyDescent="0.2">
      <c r="A57" s="1554"/>
      <c r="B57" s="1574"/>
      <c r="C57" s="1585"/>
      <c r="D57" s="1582"/>
      <c r="E57" s="1586"/>
      <c r="F57" s="1587"/>
      <c r="G57" s="170" t="s">
        <v>26</v>
      </c>
      <c r="H57" s="171">
        <f t="shared" ref="H57:J57" si="12">SUM(H55:H56)</f>
        <v>101.60000000000001</v>
      </c>
      <c r="I57" s="171">
        <f t="shared" si="12"/>
        <v>185.1</v>
      </c>
      <c r="J57" s="171">
        <f t="shared" si="12"/>
        <v>85</v>
      </c>
      <c r="K57" s="171"/>
      <c r="L57" s="1582"/>
      <c r="M57" s="1589"/>
      <c r="N57" s="1588"/>
      <c r="O57" s="1583"/>
      <c r="P57" s="189"/>
      <c r="Q57" s="189"/>
      <c r="R57" s="189"/>
      <c r="S57" s="189"/>
      <c r="T57" s="189"/>
      <c r="U57" s="189"/>
    </row>
    <row r="58" spans="1:21" ht="18.75" customHeight="1" x14ac:dyDescent="0.2">
      <c r="A58" s="176" t="s">
        <v>27</v>
      </c>
      <c r="B58" s="177" t="s">
        <v>27</v>
      </c>
      <c r="C58" s="1166" t="s">
        <v>205</v>
      </c>
      <c r="D58" s="1166"/>
      <c r="E58" s="1166"/>
      <c r="F58" s="1166"/>
      <c r="G58" s="1166"/>
      <c r="H58" s="1166"/>
      <c r="I58" s="1166"/>
      <c r="J58" s="1166"/>
      <c r="K58" s="1166"/>
      <c r="L58" s="1166"/>
      <c r="M58" s="1166"/>
      <c r="N58" s="1166"/>
      <c r="O58" s="1166"/>
      <c r="R58" s="172"/>
    </row>
    <row r="59" spans="1:21" ht="38.25" customHeight="1" x14ac:dyDescent="0.2">
      <c r="A59" s="1554" t="s">
        <v>27</v>
      </c>
      <c r="B59" s="1555" t="s">
        <v>27</v>
      </c>
      <c r="C59" s="1230" t="s">
        <v>27</v>
      </c>
      <c r="D59" s="890" t="s">
        <v>206</v>
      </c>
      <c r="E59" s="1170" t="s">
        <v>173</v>
      </c>
      <c r="F59" s="1185" t="s">
        <v>36</v>
      </c>
      <c r="G59" s="191" t="s">
        <v>24</v>
      </c>
      <c r="H59" s="167">
        <v>17</v>
      </c>
      <c r="I59" s="168">
        <v>22.7</v>
      </c>
      <c r="J59" s="167">
        <v>22.7</v>
      </c>
      <c r="K59" s="167">
        <v>23</v>
      </c>
      <c r="L59" s="890" t="s">
        <v>672</v>
      </c>
      <c r="M59" s="1224">
        <v>1</v>
      </c>
      <c r="N59" s="1224">
        <v>1</v>
      </c>
      <c r="O59" s="1224">
        <v>1</v>
      </c>
      <c r="R59" s="172"/>
    </row>
    <row r="60" spans="1:21" ht="29.25" customHeight="1" x14ac:dyDescent="0.2">
      <c r="A60" s="1554"/>
      <c r="B60" s="1555"/>
      <c r="C60" s="1181"/>
      <c r="D60" s="890"/>
      <c r="E60" s="1170"/>
      <c r="F60" s="1590"/>
      <c r="G60" s="182" t="s">
        <v>26</v>
      </c>
      <c r="H60" s="184">
        <f>SUM(H59)</f>
        <v>17</v>
      </c>
      <c r="I60" s="184">
        <f t="shared" ref="I60:K60" si="13">SUM(I59)</f>
        <v>22.7</v>
      </c>
      <c r="J60" s="184">
        <f t="shared" si="13"/>
        <v>22.7</v>
      </c>
      <c r="K60" s="184">
        <f t="shared" si="13"/>
        <v>23</v>
      </c>
      <c r="L60" s="890"/>
      <c r="M60" s="1224"/>
      <c r="N60" s="1224"/>
      <c r="O60" s="1224"/>
      <c r="R60" s="172"/>
    </row>
    <row r="61" spans="1:21" ht="24" customHeight="1" x14ac:dyDescent="0.2">
      <c r="A61" s="1554" t="s">
        <v>27</v>
      </c>
      <c r="B61" s="1574" t="s">
        <v>27</v>
      </c>
      <c r="C61" s="1575" t="s">
        <v>32</v>
      </c>
      <c r="D61" s="890" t="s">
        <v>207</v>
      </c>
      <c r="E61" s="1306" t="s">
        <v>176</v>
      </c>
      <c r="F61" s="1478" t="s">
        <v>36</v>
      </c>
      <c r="G61" s="181" t="s">
        <v>24</v>
      </c>
      <c r="H61" s="167">
        <v>5.0999999999999996</v>
      </c>
      <c r="I61" s="174"/>
      <c r="J61" s="180"/>
      <c r="K61" s="180"/>
      <c r="L61" s="1594"/>
      <c r="M61" s="1596"/>
      <c r="N61" s="1217"/>
      <c r="O61" s="1217"/>
      <c r="R61" s="172"/>
    </row>
    <row r="62" spans="1:21" ht="27.75" customHeight="1" x14ac:dyDescent="0.2">
      <c r="A62" s="1554"/>
      <c r="B62" s="1574"/>
      <c r="C62" s="1575"/>
      <c r="D62" s="890"/>
      <c r="E62" s="1306"/>
      <c r="F62" s="1478"/>
      <c r="G62" s="181" t="s">
        <v>46</v>
      </c>
      <c r="H62" s="167"/>
      <c r="I62" s="174"/>
      <c r="J62" s="180"/>
      <c r="K62" s="180"/>
      <c r="L62" s="1595"/>
      <c r="M62" s="1596"/>
      <c r="N62" s="1217"/>
      <c r="O62" s="1217"/>
      <c r="R62" s="172"/>
    </row>
    <row r="63" spans="1:21" ht="25.5" customHeight="1" x14ac:dyDescent="0.2">
      <c r="A63" s="1554"/>
      <c r="B63" s="1574"/>
      <c r="C63" s="1591"/>
      <c r="D63" s="890"/>
      <c r="E63" s="1306"/>
      <c r="F63" s="1587"/>
      <c r="G63" s="181" t="s">
        <v>25</v>
      </c>
      <c r="H63" s="167">
        <v>30.6</v>
      </c>
      <c r="I63" s="174"/>
      <c r="J63" s="180"/>
      <c r="K63" s="180"/>
      <c r="L63" s="1595"/>
      <c r="M63" s="1596"/>
      <c r="N63" s="1217"/>
      <c r="O63" s="1217"/>
      <c r="P63" s="192"/>
      <c r="Q63" s="192"/>
      <c r="R63" s="192"/>
      <c r="S63" s="192"/>
      <c r="T63" s="192"/>
    </row>
    <row r="64" spans="1:21" ht="29.25" customHeight="1" x14ac:dyDescent="0.2">
      <c r="A64" s="1554"/>
      <c r="B64" s="1574"/>
      <c r="C64" s="1591"/>
      <c r="D64" s="890"/>
      <c r="E64" s="1306"/>
      <c r="F64" s="1587"/>
      <c r="G64" s="182" t="s">
        <v>26</v>
      </c>
      <c r="H64" s="184">
        <f>SUM(H61:H63)</f>
        <v>35.700000000000003</v>
      </c>
      <c r="I64" s="184"/>
      <c r="J64" s="184"/>
      <c r="K64" s="184"/>
      <c r="L64" s="1595"/>
      <c r="M64" s="1596"/>
      <c r="N64" s="1217"/>
      <c r="O64" s="1217"/>
      <c r="P64" s="169"/>
      <c r="R64" s="172"/>
    </row>
    <row r="65" spans="1:37" ht="22.5" customHeight="1" x14ac:dyDescent="0.2">
      <c r="A65" s="1599" t="s">
        <v>27</v>
      </c>
      <c r="B65" s="1597" t="s">
        <v>27</v>
      </c>
      <c r="C65" s="1598" t="s">
        <v>36</v>
      </c>
      <c r="D65" s="890" t="s">
        <v>797</v>
      </c>
      <c r="E65" s="1306" t="s">
        <v>173</v>
      </c>
      <c r="F65" s="1587" t="s">
        <v>36</v>
      </c>
      <c r="G65" s="100" t="s">
        <v>24</v>
      </c>
      <c r="H65" s="193">
        <v>55</v>
      </c>
      <c r="I65" s="194">
        <v>60</v>
      </c>
      <c r="J65" s="193"/>
      <c r="K65" s="195"/>
      <c r="L65" s="890" t="s">
        <v>208</v>
      </c>
      <c r="M65" s="1217">
        <v>1</v>
      </c>
      <c r="N65" s="1217"/>
      <c r="O65" s="1217"/>
      <c r="P65" s="196"/>
      <c r="Q65" s="196"/>
      <c r="R65" s="196"/>
      <c r="S65" s="196"/>
      <c r="T65" s="196"/>
    </row>
    <row r="66" spans="1:37" ht="16.5" customHeight="1" x14ac:dyDescent="0.2">
      <c r="A66" s="1599"/>
      <c r="B66" s="1597"/>
      <c r="C66" s="1598"/>
      <c r="D66" s="890"/>
      <c r="E66" s="1306"/>
      <c r="F66" s="1587"/>
      <c r="G66" s="100" t="s">
        <v>46</v>
      </c>
      <c r="H66" s="195"/>
      <c r="I66" s="194"/>
      <c r="J66" s="193"/>
      <c r="K66" s="195"/>
      <c r="L66" s="890"/>
      <c r="M66" s="1217"/>
      <c r="N66" s="1217"/>
      <c r="O66" s="1217"/>
      <c r="P66" s="196"/>
      <c r="Q66" s="196"/>
      <c r="R66" s="196"/>
      <c r="S66" s="196"/>
      <c r="T66" s="196"/>
    </row>
    <row r="67" spans="1:37" ht="16.5" customHeight="1" x14ac:dyDescent="0.2">
      <c r="A67" s="1599"/>
      <c r="B67" s="1597"/>
      <c r="C67" s="1598"/>
      <c r="D67" s="890"/>
      <c r="E67" s="1306"/>
      <c r="F67" s="1587"/>
      <c r="G67" s="100" t="s">
        <v>47</v>
      </c>
      <c r="H67" s="193">
        <v>7</v>
      </c>
      <c r="I67" s="194"/>
      <c r="J67" s="611"/>
      <c r="K67" s="195"/>
      <c r="L67" s="890"/>
      <c r="M67" s="1217"/>
      <c r="N67" s="1217"/>
      <c r="O67" s="1217"/>
      <c r="P67" s="196"/>
      <c r="Q67" s="196"/>
      <c r="R67" s="196"/>
      <c r="S67" s="196"/>
      <c r="T67" s="196"/>
    </row>
    <row r="68" spans="1:37" ht="17.45" customHeight="1" x14ac:dyDescent="0.2">
      <c r="A68" s="1599"/>
      <c r="B68" s="1597"/>
      <c r="C68" s="1598"/>
      <c r="D68" s="890"/>
      <c r="E68" s="1306"/>
      <c r="F68" s="1587"/>
      <c r="G68" s="100" t="s">
        <v>25</v>
      </c>
      <c r="H68" s="193">
        <v>3.3</v>
      </c>
      <c r="I68" s="194">
        <v>110</v>
      </c>
      <c r="J68" s="611"/>
      <c r="K68" s="193"/>
      <c r="L68" s="890"/>
      <c r="M68" s="1217"/>
      <c r="N68" s="1217"/>
      <c r="O68" s="1217"/>
      <c r="P68" s="196"/>
      <c r="Q68" s="196"/>
      <c r="R68" s="196"/>
      <c r="S68" s="196"/>
      <c r="T68" s="196"/>
    </row>
    <row r="69" spans="1:37" ht="21" customHeight="1" x14ac:dyDescent="0.2">
      <c r="A69" s="1599"/>
      <c r="B69" s="1597"/>
      <c r="C69" s="1598"/>
      <c r="D69" s="890"/>
      <c r="E69" s="1306"/>
      <c r="F69" s="1587"/>
      <c r="G69" s="182" t="s">
        <v>26</v>
      </c>
      <c r="H69" s="184">
        <f>SUM(H65:H68)</f>
        <v>65.3</v>
      </c>
      <c r="I69" s="184">
        <f>SUM(I65:I68)</f>
        <v>170</v>
      </c>
      <c r="J69" s="184"/>
      <c r="K69" s="184"/>
      <c r="L69" s="890"/>
      <c r="M69" s="1217"/>
      <c r="N69" s="1217"/>
      <c r="O69" s="1217"/>
    </row>
    <row r="70" spans="1:37" s="200" customFormat="1" ht="15.75" customHeight="1" x14ac:dyDescent="0.2">
      <c r="A70" s="197" t="s">
        <v>62</v>
      </c>
      <c r="B70" s="1592" t="s">
        <v>209</v>
      </c>
      <c r="C70" s="1592"/>
      <c r="D70" s="1592"/>
      <c r="E70" s="1592"/>
      <c r="F70" s="1592"/>
      <c r="G70" s="1592"/>
      <c r="H70" s="198">
        <f>SUM(H13+H15+H17+H24+H26+H28+H30+H32+H39+H42+H45+H48+H51+H54+H57+H69,H64,H60)</f>
        <v>372.40000000000003</v>
      </c>
      <c r="I70" s="198">
        <f>SUM(I13+I15+I17+I21+I24+I26+I28+I30+I32+I39+I42+I45+I48+I51+I54+I57+I69,I64,I60)</f>
        <v>1142.4000000000001</v>
      </c>
      <c r="J70" s="198">
        <f>SUM(J13+J15+J17+J24+J26+J28+J30+J32+J39+J42+J45+J48+J51+J54+J57+J69,J64,J60)</f>
        <v>1423.2</v>
      </c>
      <c r="K70" s="198">
        <f>SUM(K13+K15+K17+K24+K26+K28+K30+K32+K39+K42+K45+K48+K51+K54+K57+K69,K64,K60)</f>
        <v>711.5</v>
      </c>
      <c r="L70" s="1593"/>
      <c r="M70" s="1593"/>
      <c r="N70" s="1593"/>
      <c r="O70" s="1593"/>
      <c r="P70" s="199"/>
      <c r="Q70" s="199"/>
      <c r="R70" s="199"/>
      <c r="S70" s="199"/>
      <c r="T70" s="199"/>
      <c r="U70" s="199"/>
      <c r="V70" s="199"/>
      <c r="W70" s="199"/>
      <c r="X70" s="199"/>
      <c r="Y70" s="199"/>
      <c r="Z70" s="199"/>
      <c r="AA70" s="199"/>
      <c r="AB70" s="199"/>
      <c r="AC70" s="199"/>
      <c r="AD70" s="199"/>
      <c r="AE70" s="199"/>
      <c r="AF70" s="199"/>
      <c r="AG70" s="199"/>
      <c r="AH70" s="199"/>
      <c r="AI70" s="199"/>
      <c r="AJ70" s="199"/>
      <c r="AK70" s="199"/>
    </row>
    <row r="71" spans="1:37" s="200" customFormat="1" ht="15.75" customHeight="1" x14ac:dyDescent="0.2">
      <c r="A71" s="201"/>
      <c r="B71" s="201"/>
      <c r="C71" s="201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01"/>
      <c r="P71" s="199"/>
      <c r="Q71" s="199"/>
      <c r="R71" s="199"/>
      <c r="S71" s="199"/>
      <c r="T71" s="199"/>
      <c r="U71" s="199"/>
      <c r="V71" s="199"/>
      <c r="W71" s="199"/>
      <c r="X71" s="199"/>
      <c r="Y71" s="199"/>
      <c r="Z71" s="199"/>
      <c r="AA71" s="199"/>
      <c r="AB71" s="199"/>
      <c r="AC71" s="199"/>
      <c r="AD71" s="199"/>
      <c r="AE71" s="199"/>
      <c r="AF71" s="199"/>
      <c r="AG71" s="199"/>
      <c r="AH71" s="199"/>
      <c r="AI71" s="199"/>
      <c r="AJ71" s="199"/>
      <c r="AK71" s="199"/>
    </row>
    <row r="72" spans="1:37" s="200" customFormat="1" ht="13.5" customHeight="1" x14ac:dyDescent="0.2">
      <c r="A72" s="201"/>
      <c r="B72" s="201"/>
      <c r="C72" s="201"/>
      <c r="D72" s="201"/>
      <c r="E72" s="201"/>
      <c r="F72" s="201"/>
      <c r="G72" s="201"/>
      <c r="H72" s="201"/>
      <c r="I72" s="202"/>
      <c r="J72" s="201"/>
      <c r="K72" s="201"/>
      <c r="L72" s="201"/>
      <c r="M72" s="201"/>
      <c r="N72" s="201"/>
      <c r="O72" s="201"/>
      <c r="P72" s="199"/>
      <c r="Q72" s="199"/>
      <c r="R72" s="199"/>
      <c r="S72" s="199"/>
      <c r="T72" s="199"/>
      <c r="U72" s="199"/>
      <c r="V72" s="199"/>
      <c r="W72" s="199"/>
      <c r="X72" s="199"/>
      <c r="Y72" s="199"/>
      <c r="Z72" s="199"/>
      <c r="AA72" s="199"/>
      <c r="AB72" s="199"/>
      <c r="AC72" s="199"/>
      <c r="AD72" s="199"/>
      <c r="AE72" s="199"/>
      <c r="AF72" s="199"/>
      <c r="AG72" s="199"/>
      <c r="AH72" s="199"/>
      <c r="AI72" s="199"/>
      <c r="AJ72" s="199"/>
      <c r="AK72" s="199"/>
    </row>
    <row r="73" spans="1:37" s="200" customFormat="1" ht="15.75" customHeight="1" x14ac:dyDescent="0.2">
      <c r="A73" s="139"/>
      <c r="B73" s="140"/>
      <c r="C73" s="140"/>
      <c r="D73" s="140"/>
      <c r="E73" s="140"/>
      <c r="F73" s="141"/>
      <c r="G73" s="1240" t="s">
        <v>129</v>
      </c>
      <c r="H73" s="1515"/>
      <c r="I73" s="1515"/>
      <c r="J73" s="142"/>
      <c r="K73" s="142"/>
      <c r="L73" s="203"/>
      <c r="M73" s="203"/>
      <c r="N73" s="203"/>
      <c r="O73" s="203"/>
      <c r="P73" s="199"/>
      <c r="Q73" s="199"/>
      <c r="R73" s="199"/>
      <c r="S73" s="199"/>
      <c r="T73" s="199"/>
      <c r="U73" s="199"/>
      <c r="V73" s="199"/>
      <c r="W73" s="199"/>
      <c r="X73" s="199"/>
      <c r="Y73" s="199"/>
      <c r="Z73" s="199"/>
      <c r="AA73" s="199"/>
      <c r="AB73" s="199"/>
      <c r="AC73" s="199"/>
      <c r="AD73" s="199"/>
      <c r="AE73" s="199"/>
      <c r="AF73" s="199"/>
      <c r="AG73" s="199"/>
      <c r="AH73" s="199"/>
      <c r="AI73" s="199"/>
      <c r="AJ73" s="199"/>
      <c r="AK73" s="199"/>
    </row>
    <row r="74" spans="1:37" s="200" customFormat="1" ht="18" customHeight="1" x14ac:dyDescent="0.2">
      <c r="A74" s="139"/>
      <c r="B74" s="140"/>
      <c r="C74" s="140"/>
      <c r="D74" s="140"/>
      <c r="E74" s="140"/>
      <c r="F74" s="141"/>
      <c r="G74" s="143"/>
      <c r="H74" s="144"/>
      <c r="I74" s="144"/>
      <c r="J74" s="142"/>
      <c r="K74" s="142"/>
      <c r="L74" s="203"/>
      <c r="M74" s="203"/>
      <c r="N74" s="203"/>
      <c r="O74" s="203"/>
      <c r="P74" s="199"/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199"/>
      <c r="AB74" s="199"/>
      <c r="AC74" s="199"/>
      <c r="AD74" s="199"/>
      <c r="AE74" s="199"/>
      <c r="AF74" s="199"/>
      <c r="AG74" s="199"/>
      <c r="AH74" s="199"/>
      <c r="AI74" s="199"/>
      <c r="AJ74" s="199"/>
      <c r="AK74" s="199"/>
    </row>
    <row r="75" spans="1:37" ht="50.25" customHeight="1" x14ac:dyDescent="0.2">
      <c r="A75" s="1242" t="s">
        <v>130</v>
      </c>
      <c r="B75" s="1243"/>
      <c r="C75" s="1243"/>
      <c r="D75" s="1243"/>
      <c r="E75" s="1243"/>
      <c r="F75" s="1243"/>
      <c r="G75" s="1244"/>
      <c r="H75" s="145" t="s">
        <v>131</v>
      </c>
      <c r="I75" s="145" t="s">
        <v>132</v>
      </c>
      <c r="J75" s="145" t="s">
        <v>133</v>
      </c>
      <c r="K75" s="145" t="s">
        <v>134</v>
      </c>
      <c r="L75" s="203"/>
      <c r="M75" s="203"/>
      <c r="N75" s="203"/>
      <c r="O75" s="203"/>
      <c r="P75" s="204"/>
      <c r="Q75" s="205"/>
    </row>
    <row r="76" spans="1:37" ht="17.25" customHeight="1" x14ac:dyDescent="0.2">
      <c r="A76" s="1245" t="s">
        <v>135</v>
      </c>
      <c r="B76" s="1246"/>
      <c r="C76" s="1246"/>
      <c r="D76" s="1246"/>
      <c r="E76" s="1246"/>
      <c r="F76" s="1246"/>
      <c r="G76" s="1247"/>
      <c r="H76" s="146">
        <f>SUM(H77:H80)</f>
        <v>338.5</v>
      </c>
      <c r="I76" s="147">
        <f>SUM(I77:I80)</f>
        <v>472.4</v>
      </c>
      <c r="J76" s="146">
        <f>SUM(J77:J80)</f>
        <v>923.2</v>
      </c>
      <c r="K76" s="146">
        <f>SUM(K77:K80)</f>
        <v>711.5</v>
      </c>
      <c r="M76" s="203"/>
      <c r="N76" s="203"/>
      <c r="O76" s="203"/>
      <c r="P76" s="206"/>
    </row>
    <row r="77" spans="1:37" ht="17.25" customHeight="1" x14ac:dyDescent="0.2">
      <c r="A77" s="1248" t="s">
        <v>136</v>
      </c>
      <c r="B77" s="1249"/>
      <c r="C77" s="1249"/>
      <c r="D77" s="1249"/>
      <c r="E77" s="1249"/>
      <c r="F77" s="1249"/>
      <c r="G77" s="1250"/>
      <c r="H77" s="148">
        <f>SUM(H12+H14+H16+H23+H25+H27+H29+H31+H35+H40+H43+H46+H49+H52+H55+H59+H61+H65)</f>
        <v>231.6</v>
      </c>
      <c r="I77" s="148">
        <f>SUM(I12+I14+I16+I18+I23+I25+I27+I29+I31+I35+I40+I43+I46+I49+I52+I55+I59+I61+I65)</f>
        <v>472.4</v>
      </c>
      <c r="J77" s="148">
        <f>SUM(J12+J14+J16+J23+J25+J27+J29+J31+J35+J40+J43+J46+J49+J52+J55+J59+J61+J65)</f>
        <v>283.2</v>
      </c>
      <c r="K77" s="148">
        <f>SUM(K12+K14+K16+K23+K25+K27+K29+K31+K35+K40+K43+K46+K49+K52+K55+K59+K61+K65)</f>
        <v>211.5</v>
      </c>
      <c r="L77" s="204"/>
      <c r="P77" s="206"/>
    </row>
    <row r="78" spans="1:37" ht="16.5" customHeight="1" x14ac:dyDescent="0.25">
      <c r="A78" s="1251" t="s">
        <v>137</v>
      </c>
      <c r="B78" s="1252"/>
      <c r="C78" s="1252"/>
      <c r="D78" s="1252"/>
      <c r="E78" s="1252"/>
      <c r="F78" s="1252"/>
      <c r="G78" s="1253"/>
      <c r="H78" s="148"/>
      <c r="I78" s="148"/>
      <c r="J78" s="148"/>
      <c r="K78" s="148"/>
      <c r="L78" s="207"/>
      <c r="M78" s="204"/>
      <c r="N78" s="204"/>
      <c r="O78" s="204"/>
      <c r="P78" s="206"/>
    </row>
    <row r="79" spans="1:37" ht="16.5" customHeight="1" x14ac:dyDescent="0.25">
      <c r="A79" s="1251" t="s">
        <v>138</v>
      </c>
      <c r="B79" s="1252"/>
      <c r="C79" s="1252"/>
      <c r="D79" s="1252"/>
      <c r="E79" s="1252"/>
      <c r="F79" s="1252"/>
      <c r="G79" s="1253"/>
      <c r="H79" s="148">
        <f>SUM(H36+H67)</f>
        <v>7</v>
      </c>
      <c r="I79" s="148">
        <f>SUM(I36+I67)</f>
        <v>0</v>
      </c>
      <c r="J79" s="148">
        <f>SUM(J36+J67)</f>
        <v>0</v>
      </c>
      <c r="K79" s="148">
        <f>SUM(K36+K67)</f>
        <v>0</v>
      </c>
      <c r="L79" s="207"/>
      <c r="M79" s="206"/>
      <c r="N79" s="206"/>
      <c r="O79" s="206"/>
      <c r="P79" s="206"/>
    </row>
    <row r="80" spans="1:37" ht="15.75" customHeight="1" x14ac:dyDescent="0.2">
      <c r="A80" s="1254" t="s">
        <v>139</v>
      </c>
      <c r="B80" s="1255"/>
      <c r="C80" s="1255"/>
      <c r="D80" s="1255"/>
      <c r="E80" s="1255"/>
      <c r="F80" s="1255"/>
      <c r="G80" s="1256"/>
      <c r="H80" s="148">
        <f>SUM(H37+H50+H53+H56+H62+H66)</f>
        <v>99.9</v>
      </c>
      <c r="I80" s="148">
        <f>SUM(I37+I50+I53+I56+I62+I66)</f>
        <v>0</v>
      </c>
      <c r="J80" s="148">
        <f>SUM(J37+J50+J53+J56+J62+J66)</f>
        <v>640</v>
      </c>
      <c r="K80" s="148">
        <f>SUM(K37+K50+K53+K56+K62+K66)</f>
        <v>500</v>
      </c>
      <c r="L80" s="207"/>
      <c r="M80" s="206"/>
      <c r="N80" s="206"/>
      <c r="O80" s="206"/>
      <c r="P80" s="208"/>
    </row>
    <row r="81" spans="1:18" ht="15.75" customHeight="1" x14ac:dyDescent="0.2">
      <c r="A81" s="1245" t="s">
        <v>140</v>
      </c>
      <c r="B81" s="1246"/>
      <c r="C81" s="1246"/>
      <c r="D81" s="1246"/>
      <c r="E81" s="1246"/>
      <c r="F81" s="1246"/>
      <c r="G81" s="1247"/>
      <c r="H81" s="146">
        <f>SUM(H82:H84)</f>
        <v>33.9</v>
      </c>
      <c r="I81" s="147">
        <f>SUM(I82:I84)</f>
        <v>670</v>
      </c>
      <c r="J81" s="146">
        <f>SUM(J82:J84)</f>
        <v>500</v>
      </c>
      <c r="K81" s="146">
        <f>SUM(K82:K84)</f>
        <v>0</v>
      </c>
      <c r="L81" s="207"/>
      <c r="M81" s="206"/>
      <c r="N81" s="206"/>
      <c r="O81" s="206"/>
      <c r="P81" s="208"/>
    </row>
    <row r="82" spans="1:18" ht="15.75" customHeight="1" x14ac:dyDescent="0.2">
      <c r="A82" s="1257" t="s">
        <v>141</v>
      </c>
      <c r="B82" s="1258"/>
      <c r="C82" s="1258"/>
      <c r="D82" s="1258"/>
      <c r="E82" s="1258"/>
      <c r="F82" s="1258"/>
      <c r="G82" s="1259"/>
      <c r="H82" s="148">
        <f>SUM(H63+H68)</f>
        <v>33.9</v>
      </c>
      <c r="I82" s="148">
        <f>SUM(I63+I68)</f>
        <v>110</v>
      </c>
      <c r="J82" s="148">
        <f t="shared" ref="J82:K82" si="14">SUM(J63+J68)</f>
        <v>0</v>
      </c>
      <c r="K82" s="148">
        <f t="shared" si="14"/>
        <v>0</v>
      </c>
      <c r="L82" s="209"/>
      <c r="M82" s="206"/>
      <c r="N82" s="206"/>
      <c r="O82" s="206"/>
      <c r="P82" s="208"/>
    </row>
    <row r="83" spans="1:18" ht="15.75" customHeight="1" x14ac:dyDescent="0.2">
      <c r="A83" s="1260" t="s">
        <v>142</v>
      </c>
      <c r="B83" s="1261"/>
      <c r="C83" s="1261"/>
      <c r="D83" s="1261"/>
      <c r="E83" s="1261"/>
      <c r="F83" s="1261"/>
      <c r="G83" s="1262"/>
      <c r="H83" s="148">
        <f>SUM(H38+H41+H44+H47)</f>
        <v>0</v>
      </c>
      <c r="I83" s="148">
        <f>SUM(I38+I41+I44+I47)</f>
        <v>560</v>
      </c>
      <c r="J83" s="148">
        <f t="shared" ref="J83:K83" si="15">SUM(J38+J41+J44+J47)</f>
        <v>500</v>
      </c>
      <c r="K83" s="148">
        <f t="shared" si="15"/>
        <v>0</v>
      </c>
      <c r="L83" s="209"/>
      <c r="M83" s="210"/>
      <c r="N83" s="210"/>
      <c r="O83" s="208"/>
      <c r="P83" s="208"/>
    </row>
    <row r="84" spans="1:18" ht="15.75" customHeight="1" x14ac:dyDescent="0.2">
      <c r="A84" s="1260" t="s">
        <v>143</v>
      </c>
      <c r="B84" s="1261"/>
      <c r="C84" s="1261"/>
      <c r="D84" s="1261"/>
      <c r="E84" s="1261"/>
      <c r="F84" s="1261"/>
      <c r="G84" s="1262"/>
      <c r="H84" s="150"/>
      <c r="I84" s="150"/>
      <c r="J84" s="150"/>
      <c r="K84" s="150"/>
      <c r="L84" s="211"/>
      <c r="M84" s="210"/>
      <c r="N84" s="210"/>
      <c r="O84" s="208"/>
    </row>
    <row r="85" spans="1:18" ht="15.75" customHeight="1" x14ac:dyDescent="0.2">
      <c r="A85" s="1263" t="s">
        <v>144</v>
      </c>
      <c r="B85" s="1264"/>
      <c r="C85" s="1264"/>
      <c r="D85" s="1264"/>
      <c r="E85" s="1264"/>
      <c r="F85" s="1264"/>
      <c r="G85" s="1265"/>
      <c r="H85" s="151">
        <f>SUM(H76,H81)</f>
        <v>372.4</v>
      </c>
      <c r="I85" s="151">
        <f>SUM(I76,I81)</f>
        <v>1142.4000000000001</v>
      </c>
      <c r="J85" s="151">
        <f>SUM(J76,J81)</f>
        <v>1423.2</v>
      </c>
      <c r="K85" s="151">
        <f>SUM(K76,K81)</f>
        <v>711.5</v>
      </c>
      <c r="L85" s="211"/>
      <c r="M85" s="210"/>
      <c r="N85" s="210"/>
      <c r="O85" s="208"/>
    </row>
    <row r="86" spans="1:18" ht="15" x14ac:dyDescent="0.2">
      <c r="D86" s="153"/>
      <c r="K86" s="140"/>
      <c r="M86" s="210"/>
      <c r="N86" s="210"/>
      <c r="O86" s="208"/>
    </row>
    <row r="87" spans="1:18" ht="12.75" x14ac:dyDescent="0.2">
      <c r="D87" s="153"/>
    </row>
    <row r="88" spans="1:18" ht="15.75" x14ac:dyDescent="0.2">
      <c r="B88" s="212"/>
      <c r="C88" s="212"/>
      <c r="D88" s="993" t="s">
        <v>145</v>
      </c>
      <c r="E88" s="993"/>
      <c r="F88" s="993"/>
      <c r="G88" s="993"/>
      <c r="H88" s="993"/>
      <c r="I88" s="993"/>
      <c r="J88" s="213"/>
    </row>
    <row r="89" spans="1:18" ht="15.75" x14ac:dyDescent="0.2">
      <c r="B89" s="994" t="s">
        <v>146</v>
      </c>
      <c r="C89" s="994"/>
      <c r="D89" s="994"/>
      <c r="E89" s="214"/>
      <c r="F89" s="994" t="s">
        <v>147</v>
      </c>
      <c r="G89" s="994"/>
      <c r="H89" s="994"/>
      <c r="I89" s="212" t="s">
        <v>148</v>
      </c>
      <c r="J89" s="214"/>
      <c r="K89" s="209"/>
    </row>
    <row r="90" spans="1:18" ht="15.75" x14ac:dyDescent="0.2">
      <c r="B90" s="212" t="s">
        <v>149</v>
      </c>
      <c r="C90" s="212"/>
      <c r="D90" s="212"/>
      <c r="E90" s="212"/>
      <c r="F90" s="994" t="s">
        <v>150</v>
      </c>
      <c r="G90" s="994"/>
      <c r="H90" s="994"/>
      <c r="I90" s="212" t="s">
        <v>151</v>
      </c>
      <c r="J90" s="214"/>
      <c r="P90" s="153"/>
      <c r="Q90" s="153"/>
      <c r="R90" s="153"/>
    </row>
    <row r="91" spans="1:18" ht="15.75" x14ac:dyDescent="0.2">
      <c r="B91" s="212" t="s">
        <v>152</v>
      </c>
      <c r="C91" s="212"/>
      <c r="D91" s="212"/>
      <c r="E91" s="212"/>
      <c r="F91" s="212" t="s">
        <v>153</v>
      </c>
      <c r="G91" s="156"/>
      <c r="H91" s="156"/>
      <c r="I91" s="212" t="s">
        <v>154</v>
      </c>
      <c r="J91" s="212"/>
    </row>
    <row r="92" spans="1:18" ht="15.75" x14ac:dyDescent="0.2">
      <c r="B92" s="212" t="s">
        <v>155</v>
      </c>
      <c r="C92" s="212"/>
      <c r="D92" s="212"/>
      <c r="E92" s="212"/>
      <c r="F92" s="212" t="s">
        <v>156</v>
      </c>
      <c r="G92" s="156"/>
      <c r="H92" s="156"/>
      <c r="I92" s="212" t="s">
        <v>157</v>
      </c>
      <c r="J92" s="212"/>
      <c r="K92" s="153"/>
      <c r="L92" s="153"/>
    </row>
    <row r="93" spans="1:18" ht="15.75" x14ac:dyDescent="0.2">
      <c r="B93" s="212" t="s">
        <v>158</v>
      </c>
      <c r="C93" s="212"/>
      <c r="D93" s="212"/>
      <c r="E93" s="212"/>
      <c r="F93" s="212" t="s">
        <v>159</v>
      </c>
      <c r="G93" s="156"/>
      <c r="H93" s="212"/>
      <c r="I93" s="156"/>
      <c r="J93" s="212"/>
      <c r="M93" s="153"/>
      <c r="N93" s="153"/>
      <c r="O93" s="153"/>
    </row>
    <row r="94" spans="1:18" ht="15.75" x14ac:dyDescent="0.2">
      <c r="B94" s="212" t="s">
        <v>160</v>
      </c>
      <c r="C94" s="212"/>
      <c r="D94" s="212"/>
      <c r="E94" s="212"/>
      <c r="F94" s="212" t="s">
        <v>161</v>
      </c>
      <c r="G94" s="156"/>
      <c r="H94" s="212"/>
      <c r="I94" s="156"/>
      <c r="J94" s="212"/>
    </row>
    <row r="95" spans="1:18" ht="15.75" x14ac:dyDescent="0.2">
      <c r="B95" s="212" t="s">
        <v>162</v>
      </c>
      <c r="C95" s="212"/>
      <c r="D95" s="212"/>
      <c r="E95" s="212"/>
      <c r="F95" s="212" t="s">
        <v>163</v>
      </c>
      <c r="G95" s="156"/>
      <c r="H95" s="212"/>
      <c r="I95" s="156"/>
      <c r="J95" s="212"/>
    </row>
    <row r="96" spans="1:18" ht="15.75" x14ac:dyDescent="0.2">
      <c r="B96" s="212" t="s">
        <v>164</v>
      </c>
      <c r="C96" s="212"/>
      <c r="D96" s="212"/>
      <c r="E96" s="212"/>
      <c r="F96" s="212" t="s">
        <v>165</v>
      </c>
      <c r="G96" s="156"/>
      <c r="H96" s="212"/>
      <c r="I96" s="156"/>
      <c r="J96" s="212"/>
    </row>
    <row r="100" spans="5:7" x14ac:dyDescent="0.2">
      <c r="E100" s="215"/>
      <c r="F100" s="215"/>
      <c r="G100" s="216"/>
    </row>
  </sheetData>
  <mergeCells count="232">
    <mergeCell ref="D88:I88"/>
    <mergeCell ref="B89:D89"/>
    <mergeCell ref="F89:H89"/>
    <mergeCell ref="F90:H90"/>
    <mergeCell ref="A80:G80"/>
    <mergeCell ref="A81:G81"/>
    <mergeCell ref="A82:G82"/>
    <mergeCell ref="A83:G83"/>
    <mergeCell ref="A84:G84"/>
    <mergeCell ref="A85:G85"/>
    <mergeCell ref="G73:I73"/>
    <mergeCell ref="A75:G75"/>
    <mergeCell ref="A76:G76"/>
    <mergeCell ref="A77:G77"/>
    <mergeCell ref="A78:G78"/>
    <mergeCell ref="A79:G79"/>
    <mergeCell ref="F65:F69"/>
    <mergeCell ref="L65:L69"/>
    <mergeCell ref="M65:M69"/>
    <mergeCell ref="A65:A69"/>
    <mergeCell ref="A61:A64"/>
    <mergeCell ref="B61:B64"/>
    <mergeCell ref="C61:C64"/>
    <mergeCell ref="D61:D64"/>
    <mergeCell ref="E61:E64"/>
    <mergeCell ref="N65:N69"/>
    <mergeCell ref="O65:O69"/>
    <mergeCell ref="B70:G70"/>
    <mergeCell ref="L70:O70"/>
    <mergeCell ref="F61:F64"/>
    <mergeCell ref="L61:L64"/>
    <mergeCell ref="M61:M64"/>
    <mergeCell ref="N61:N64"/>
    <mergeCell ref="O61:O64"/>
    <mergeCell ref="B65:B69"/>
    <mergeCell ref="C65:C69"/>
    <mergeCell ref="D65:D69"/>
    <mergeCell ref="E65:E69"/>
    <mergeCell ref="C58:O58"/>
    <mergeCell ref="A59:A60"/>
    <mergeCell ref="B59:B60"/>
    <mergeCell ref="C59:C60"/>
    <mergeCell ref="D59:D60"/>
    <mergeCell ref="E59:E60"/>
    <mergeCell ref="F59:F60"/>
    <mergeCell ref="L59:L60"/>
    <mergeCell ref="M59:M60"/>
    <mergeCell ref="N59:N60"/>
    <mergeCell ref="O59:O60"/>
    <mergeCell ref="O52:O54"/>
    <mergeCell ref="A55:A57"/>
    <mergeCell ref="B55:B57"/>
    <mergeCell ref="C55:C57"/>
    <mergeCell ref="D55:D57"/>
    <mergeCell ref="E55:E57"/>
    <mergeCell ref="F55:F57"/>
    <mergeCell ref="L55:L57"/>
    <mergeCell ref="M55:M57"/>
    <mergeCell ref="N55:N57"/>
    <mergeCell ref="O55:O57"/>
    <mergeCell ref="A52:A54"/>
    <mergeCell ref="B52:B54"/>
    <mergeCell ref="C52:C54"/>
    <mergeCell ref="D52:D54"/>
    <mergeCell ref="E52:E54"/>
    <mergeCell ref="F52:F54"/>
    <mergeCell ref="L52:L54"/>
    <mergeCell ref="M52:M54"/>
    <mergeCell ref="N52:N54"/>
    <mergeCell ref="O46:O48"/>
    <mergeCell ref="A49:A51"/>
    <mergeCell ref="B49:B51"/>
    <mergeCell ref="C49:C51"/>
    <mergeCell ref="D49:D51"/>
    <mergeCell ref="E49:E51"/>
    <mergeCell ref="F49:F51"/>
    <mergeCell ref="L49:L51"/>
    <mergeCell ref="M49:M51"/>
    <mergeCell ref="N49:N51"/>
    <mergeCell ref="O49:O51"/>
    <mergeCell ref="A46:A48"/>
    <mergeCell ref="B46:B48"/>
    <mergeCell ref="C46:C48"/>
    <mergeCell ref="D46:D48"/>
    <mergeCell ref="E46:E48"/>
    <mergeCell ref="F46:F48"/>
    <mergeCell ref="L46:L48"/>
    <mergeCell ref="M46:M48"/>
    <mergeCell ref="N46:N48"/>
    <mergeCell ref="L40:L42"/>
    <mergeCell ref="M40:M42"/>
    <mergeCell ref="N40:N42"/>
    <mergeCell ref="O40:O42"/>
    <mergeCell ref="A43:A45"/>
    <mergeCell ref="B43:B45"/>
    <mergeCell ref="C43:C45"/>
    <mergeCell ref="D43:D45"/>
    <mergeCell ref="E43:E45"/>
    <mergeCell ref="F43:F45"/>
    <mergeCell ref="L44:L45"/>
    <mergeCell ref="M44:M45"/>
    <mergeCell ref="N44:N45"/>
    <mergeCell ref="O44:O45"/>
    <mergeCell ref="A40:A42"/>
    <mergeCell ref="B40:B42"/>
    <mergeCell ref="C40:C42"/>
    <mergeCell ref="D40:D42"/>
    <mergeCell ref="E40:E42"/>
    <mergeCell ref="F40:F42"/>
    <mergeCell ref="O35:O39"/>
    <mergeCell ref="A31:A32"/>
    <mergeCell ref="B31:B32"/>
    <mergeCell ref="C31:C32"/>
    <mergeCell ref="D31:D32"/>
    <mergeCell ref="E31:E32"/>
    <mergeCell ref="F31:F32"/>
    <mergeCell ref="A35:A39"/>
    <mergeCell ref="B35:B39"/>
    <mergeCell ref="C35:C39"/>
    <mergeCell ref="D35:D39"/>
    <mergeCell ref="E35:E39"/>
    <mergeCell ref="F35:F39"/>
    <mergeCell ref="O31:O32"/>
    <mergeCell ref="B33:O33"/>
    <mergeCell ref="C34:O34"/>
    <mergeCell ref="L31:L32"/>
    <mergeCell ref="M31:M32"/>
    <mergeCell ref="N31:N32"/>
    <mergeCell ref="D25:D26"/>
    <mergeCell ref="E25:E26"/>
    <mergeCell ref="F25:F26"/>
    <mergeCell ref="L29:L30"/>
    <mergeCell ref="M29:M30"/>
    <mergeCell ref="N29:N30"/>
    <mergeCell ref="L35:L39"/>
    <mergeCell ref="M35:M39"/>
    <mergeCell ref="N35:N39"/>
    <mergeCell ref="O27:O28"/>
    <mergeCell ref="A29:A30"/>
    <mergeCell ref="B29:B30"/>
    <mergeCell ref="C29:C30"/>
    <mergeCell ref="D29:D30"/>
    <mergeCell ref="E29:E30"/>
    <mergeCell ref="F29:F30"/>
    <mergeCell ref="L25:L26"/>
    <mergeCell ref="M25:M26"/>
    <mergeCell ref="N25:N26"/>
    <mergeCell ref="O25:O26"/>
    <mergeCell ref="A27:A28"/>
    <mergeCell ref="B27:B28"/>
    <mergeCell ref="C27:C28"/>
    <mergeCell ref="D27:D28"/>
    <mergeCell ref="E27:E28"/>
    <mergeCell ref="F27:F28"/>
    <mergeCell ref="L27:L28"/>
    <mergeCell ref="M27:M28"/>
    <mergeCell ref="N27:N28"/>
    <mergeCell ref="O29:O30"/>
    <mergeCell ref="A25:A26"/>
    <mergeCell ref="B25:B26"/>
    <mergeCell ref="C25:C26"/>
    <mergeCell ref="O18:O21"/>
    <mergeCell ref="C22:O22"/>
    <mergeCell ref="A23:A24"/>
    <mergeCell ref="B23:B24"/>
    <mergeCell ref="C23:C24"/>
    <mergeCell ref="D23:D24"/>
    <mergeCell ref="E23:E24"/>
    <mergeCell ref="F23:F24"/>
    <mergeCell ref="L23:L24"/>
    <mergeCell ref="M23:M24"/>
    <mergeCell ref="N23:N24"/>
    <mergeCell ref="O23:O24"/>
    <mergeCell ref="A18:A21"/>
    <mergeCell ref="B18:B21"/>
    <mergeCell ref="C18:C21"/>
    <mergeCell ref="D18:D21"/>
    <mergeCell ref="E18:E21"/>
    <mergeCell ref="F18:F21"/>
    <mergeCell ref="L18:L21"/>
    <mergeCell ref="M18:M21"/>
    <mergeCell ref="N18:N21"/>
    <mergeCell ref="O14:O15"/>
    <mergeCell ref="A16:A17"/>
    <mergeCell ref="B16:B17"/>
    <mergeCell ref="C16:C17"/>
    <mergeCell ref="D16:D17"/>
    <mergeCell ref="E16:E17"/>
    <mergeCell ref="F16:F17"/>
    <mergeCell ref="L16:L17"/>
    <mergeCell ref="M16:M17"/>
    <mergeCell ref="N16:N17"/>
    <mergeCell ref="O16:O17"/>
    <mergeCell ref="A14:A15"/>
    <mergeCell ref="B14:B15"/>
    <mergeCell ref="C14:C15"/>
    <mergeCell ref="D14:D15"/>
    <mergeCell ref="E14:E15"/>
    <mergeCell ref="F14:F15"/>
    <mergeCell ref="L14:L15"/>
    <mergeCell ref="M14:M15"/>
    <mergeCell ref="N14:N15"/>
    <mergeCell ref="A9:O9"/>
    <mergeCell ref="B10:O10"/>
    <mergeCell ref="C11:O11"/>
    <mergeCell ref="A12:A13"/>
    <mergeCell ref="B12:B13"/>
    <mergeCell ref="C12:C13"/>
    <mergeCell ref="D12:D13"/>
    <mergeCell ref="E12:E13"/>
    <mergeCell ref="F12:F13"/>
    <mergeCell ref="L12:L13"/>
    <mergeCell ref="M12:M13"/>
    <mergeCell ref="N12:N13"/>
    <mergeCell ref="O12:O13"/>
    <mergeCell ref="H6:H8"/>
    <mergeCell ref="I6:I8"/>
    <mergeCell ref="J6:J8"/>
    <mergeCell ref="K6:K8"/>
    <mergeCell ref="L6:O6"/>
    <mergeCell ref="L7:L8"/>
    <mergeCell ref="M7:O7"/>
    <mergeCell ref="L1:O1"/>
    <mergeCell ref="A2:O2"/>
    <mergeCell ref="A3:O3"/>
    <mergeCell ref="A6:A8"/>
    <mergeCell ref="B6:B8"/>
    <mergeCell ref="C6:C8"/>
    <mergeCell ref="D6:D8"/>
    <mergeCell ref="E6:E8"/>
    <mergeCell ref="F6:F8"/>
    <mergeCell ref="G6:G8"/>
  </mergeCells>
  <pageMargins left="0.25" right="0.25" top="0.75" bottom="0.75" header="0.3" footer="0.3"/>
  <pageSetup paperSize="9" scale="55" orientation="landscape" r:id="rId1"/>
  <headerFooter alignWithMargins="0"/>
  <rowBreaks count="1" manualBreakCount="1">
    <brk id="69" max="16383" man="1"/>
  </rowBreaks>
  <ignoredErrors>
    <ignoredError sqref="E12:F21 E23:F32 E35:F37 E59:F64 M23:O32 A55:C57 A52:C54 A49:C51 A35:C37 A34:B34 A33 A58:B58 A59:C69 A70 A23:C32 A22:B22 A12:C21 A11:B11 A10 E38:F57 A38:C48 E65:F69" numberStoredAsText="1"/>
    <ignoredError sqref="I70 I7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7</vt:i4>
      </vt:variant>
      <vt:variant>
        <vt:lpstr>Įvardytieji diapazonai</vt:lpstr>
      </vt:variant>
      <vt:variant>
        <vt:i4>6</vt:i4>
      </vt:variant>
    </vt:vector>
  </HeadingPairs>
  <TitlesOfParts>
    <vt:vector size="13" baseType="lpstr">
      <vt:lpstr>01 programa</vt:lpstr>
      <vt:lpstr>02 programa</vt:lpstr>
      <vt:lpstr>03 programa</vt:lpstr>
      <vt:lpstr>04 programa</vt:lpstr>
      <vt:lpstr>05 programa</vt:lpstr>
      <vt:lpstr>12 programa</vt:lpstr>
      <vt:lpstr>13 programa</vt:lpstr>
      <vt:lpstr>'01 programa'!Print_Area</vt:lpstr>
      <vt:lpstr>'02 programa'!Print_Area</vt:lpstr>
      <vt:lpstr>'03 programa'!Print_Area</vt:lpstr>
      <vt:lpstr>'04 programa'!Print_Area</vt:lpstr>
      <vt:lpstr>'05 programa'!Print_Area</vt:lpstr>
      <vt:lpstr>'12 programa'!Print_Area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Egidija Daunorienė</dc:creator>
  <cp:lastModifiedBy>Egidija Daunorienė</cp:lastModifiedBy>
  <cp:lastPrinted>2022-01-31T07:15:06Z</cp:lastPrinted>
  <dcterms:created xsi:type="dcterms:W3CDTF">2021-12-03T12:24:22Z</dcterms:created>
  <dcterms:modified xsi:type="dcterms:W3CDTF">2022-01-31T09:05:22Z</dcterms:modified>
</cp:coreProperties>
</file>