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F:\SVP 2023-2025\"/>
    </mc:Choice>
  </mc:AlternateContent>
  <xr:revisionPtr revIDLastSave="0" documentId="8_{06A1FB9F-20CC-4A9C-AF36-8AFFD08BD562}" xr6:coauthVersionLast="47" xr6:coauthVersionMax="47" xr10:uidLastSave="{00000000-0000-0000-0000-000000000000}"/>
  <bookViews>
    <workbookView xWindow="-120" yWindow="-120" windowWidth="29040" windowHeight="15840" xr2:uid="{00000000-000D-0000-FFFF-FFFF00000000}"/>
  </bookViews>
  <sheets>
    <sheet name="01 programa" sheetId="14" r:id="rId1"/>
    <sheet name="02 programa" sheetId="5" r:id="rId2"/>
    <sheet name="03 programa" sheetId="13" r:id="rId3"/>
    <sheet name="04 programa" sheetId="12" r:id="rId4"/>
    <sheet name="05 programa" sheetId="8" r:id="rId5"/>
    <sheet name="12 programa" sheetId="1" r:id="rId6"/>
    <sheet name="13 programa" sheetId="2" r:id="rId7"/>
  </sheets>
  <definedNames>
    <definedName name="_xlnm.Print_Area" localSheetId="0">'01 programa'!$A$3:$O$149</definedName>
    <definedName name="_xlnm.Print_Area" localSheetId="1">'02 programa'!$A$1:$O$97</definedName>
    <definedName name="_xlnm.Print_Area" localSheetId="2">'03 programa'!$A$1:$O$211</definedName>
    <definedName name="_xlnm.Print_Area" localSheetId="4">'05 programa'!$A$1:$P$116</definedName>
    <definedName name="_xlnm.Print_Area" localSheetId="5">'12 programa'!$A$1:$W$135</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6" i="12" l="1"/>
  <c r="H84" i="12"/>
  <c r="H92" i="12"/>
  <c r="H90" i="12"/>
  <c r="I71" i="2"/>
  <c r="K64" i="2"/>
  <c r="J64" i="2"/>
  <c r="I64" i="2"/>
  <c r="I50" i="2"/>
  <c r="K142" i="1"/>
  <c r="J142" i="1"/>
  <c r="I142" i="1"/>
  <c r="I149" i="1"/>
  <c r="K149" i="1"/>
  <c r="J149" i="1"/>
  <c r="H149" i="1"/>
  <c r="H142" i="1"/>
  <c r="H59" i="8"/>
  <c r="H73" i="8"/>
  <c r="I98" i="8"/>
  <c r="H98" i="8"/>
  <c r="H98" i="1"/>
  <c r="H110" i="1" l="1"/>
  <c r="H110" i="8"/>
  <c r="K76" i="2"/>
  <c r="J76" i="2"/>
  <c r="I76" i="2"/>
  <c r="K50" i="2"/>
  <c r="J50" i="2"/>
  <c r="I47" i="8"/>
  <c r="I34" i="8"/>
  <c r="K146" i="13" l="1"/>
  <c r="J146" i="13"/>
  <c r="I146" i="13"/>
  <c r="K145" i="13"/>
  <c r="J145" i="13"/>
  <c r="I145" i="13"/>
  <c r="K141" i="13"/>
  <c r="J141" i="13"/>
  <c r="I141" i="13"/>
  <c r="H68" i="13"/>
  <c r="I152" i="14" l="1"/>
  <c r="H152" i="14"/>
  <c r="I154" i="14"/>
  <c r="H154" i="14" l="1"/>
  <c r="H83" i="14"/>
  <c r="I68" i="13" l="1"/>
  <c r="I96" i="13"/>
  <c r="H146" i="13"/>
  <c r="H145" i="13"/>
  <c r="H142" i="13"/>
  <c r="I82" i="13"/>
  <c r="K82" i="13"/>
  <c r="J82" i="13"/>
  <c r="H82" i="13"/>
  <c r="I69" i="13"/>
  <c r="I142" i="13" s="1"/>
  <c r="I70" i="13"/>
  <c r="K69" i="13"/>
  <c r="K142" i="13" s="1"/>
  <c r="J69" i="13"/>
  <c r="J142" i="13" s="1"/>
  <c r="H69" i="13"/>
  <c r="K68" i="13"/>
  <c r="J68" i="13"/>
  <c r="H140" i="13"/>
  <c r="I58" i="13"/>
  <c r="I56" i="13"/>
  <c r="H56" i="13"/>
  <c r="K96" i="5"/>
  <c r="J96" i="5"/>
  <c r="I96" i="5"/>
  <c r="I62" i="5"/>
  <c r="H19" i="12"/>
  <c r="H85" i="13"/>
  <c r="H90" i="13"/>
  <c r="H95" i="13"/>
  <c r="H96" i="13"/>
  <c r="H103" i="13"/>
  <c r="H108" i="13"/>
  <c r="H122" i="13"/>
  <c r="H141" i="13"/>
  <c r="J70" i="13" l="1"/>
  <c r="K70" i="13"/>
  <c r="H70" i="13"/>
  <c r="H144" i="13"/>
  <c r="H139" i="13"/>
  <c r="H34" i="8" l="1"/>
  <c r="I90" i="12"/>
  <c r="I79" i="12"/>
  <c r="K90" i="13"/>
  <c r="J90" i="13"/>
  <c r="I90" i="13"/>
  <c r="K25" i="13"/>
  <c r="J25" i="13"/>
  <c r="I25" i="13"/>
  <c r="K121" i="8"/>
  <c r="J121" i="8"/>
  <c r="I121" i="8"/>
  <c r="H121" i="8"/>
  <c r="I81" i="12"/>
  <c r="I76" i="12"/>
  <c r="I73" i="12"/>
  <c r="I70" i="12"/>
  <c r="I68" i="12"/>
  <c r="I65" i="12"/>
  <c r="I63" i="12"/>
  <c r="I61" i="12"/>
  <c r="I59" i="12"/>
  <c r="I57" i="12"/>
  <c r="I55" i="12"/>
  <c r="I53" i="12"/>
  <c r="I51" i="12"/>
  <c r="H76" i="2" l="1"/>
  <c r="H71" i="2"/>
  <c r="I152" i="1"/>
  <c r="K151" i="1"/>
  <c r="J151" i="1"/>
  <c r="I151" i="1"/>
  <c r="H151" i="1"/>
  <c r="J17" i="12" l="1"/>
  <c r="K17" i="12" s="1"/>
  <c r="I74" i="2" l="1"/>
  <c r="K98" i="5"/>
  <c r="J98" i="5"/>
  <c r="I98" i="5"/>
  <c r="H98" i="5"/>
  <c r="K150" i="1"/>
  <c r="J150" i="1"/>
  <c r="I150" i="1"/>
  <c r="I75" i="1"/>
  <c r="I118" i="1"/>
  <c r="I121" i="1"/>
  <c r="I141" i="1"/>
  <c r="J42" i="1"/>
  <c r="H155" i="1"/>
  <c r="K154" i="1"/>
  <c r="J154" i="1"/>
  <c r="I154" i="1"/>
  <c r="H154" i="1"/>
  <c r="H152" i="1"/>
  <c r="I110" i="1"/>
  <c r="I87" i="1"/>
  <c r="I34" i="1"/>
  <c r="H34" i="1"/>
  <c r="I31" i="1"/>
  <c r="I14" i="1"/>
  <c r="H14" i="1"/>
  <c r="H46" i="2"/>
  <c r="H40" i="2"/>
  <c r="H37" i="2"/>
  <c r="H32" i="2"/>
  <c r="H30" i="2"/>
  <c r="H28" i="2"/>
  <c r="H26" i="2"/>
  <c r="H24" i="2"/>
  <c r="H21" i="2"/>
  <c r="H17" i="2"/>
  <c r="H15" i="2"/>
  <c r="H13" i="2"/>
  <c r="H77" i="2"/>
  <c r="H73" i="2"/>
  <c r="I63" i="2"/>
  <c r="I59" i="2"/>
  <c r="I37" i="2"/>
  <c r="I21" i="2"/>
  <c r="K77" i="2"/>
  <c r="J77" i="2"/>
  <c r="I77" i="2"/>
  <c r="K73" i="2"/>
  <c r="J73" i="2"/>
  <c r="I73" i="2"/>
  <c r="K54" i="2"/>
  <c r="J54" i="2"/>
  <c r="I54" i="2"/>
  <c r="J12" i="12"/>
  <c r="K12" i="12" s="1"/>
  <c r="J58" i="2" l="1"/>
  <c r="K58" i="2" s="1"/>
  <c r="J12" i="2"/>
  <c r="J71" i="2" s="1"/>
  <c r="J80" i="14"/>
  <c r="K80" i="14" s="1"/>
  <c r="J76" i="14"/>
  <c r="K76" i="14" s="1"/>
  <c r="J72" i="14"/>
  <c r="K72" i="14" s="1"/>
  <c r="J64" i="14"/>
  <c r="K64" i="14" s="1"/>
  <c r="J60" i="14"/>
  <c r="K60" i="14" s="1"/>
  <c r="J56" i="14"/>
  <c r="K56" i="14" s="1"/>
  <c r="J52" i="14"/>
  <c r="K52" i="14" s="1"/>
  <c r="J49" i="14"/>
  <c r="K49" i="14" s="1"/>
  <c r="J45" i="14"/>
  <c r="J41" i="14"/>
  <c r="K41" i="14" s="1"/>
  <c r="J37" i="14"/>
  <c r="K37" i="14" s="1"/>
  <c r="J33" i="14"/>
  <c r="K33" i="14" s="1"/>
  <c r="K45" i="14" l="1"/>
  <c r="K152" i="14" s="1"/>
  <c r="J152" i="14"/>
  <c r="K12" i="2"/>
  <c r="K71" i="2" s="1"/>
  <c r="I71" i="14"/>
  <c r="K158" i="14"/>
  <c r="J158" i="14"/>
  <c r="I158" i="14"/>
  <c r="K157" i="14"/>
  <c r="J157" i="14"/>
  <c r="I157" i="14"/>
  <c r="I153" i="14"/>
  <c r="J72" i="5"/>
  <c r="K72" i="5" s="1"/>
  <c r="J14" i="14" l="1"/>
  <c r="K14" i="14" s="1"/>
  <c r="J16" i="14"/>
  <c r="K16" i="14" s="1"/>
  <c r="J17" i="14"/>
  <c r="K17" i="14" s="1"/>
  <c r="J18" i="14"/>
  <c r="K18" i="14" s="1"/>
  <c r="J19" i="14"/>
  <c r="K19" i="14" s="1"/>
  <c r="J20" i="14"/>
  <c r="K20" i="14" s="1"/>
  <c r="J21" i="14"/>
  <c r="K21" i="14" s="1"/>
  <c r="J22" i="14"/>
  <c r="K22" i="14" s="1"/>
  <c r="J24" i="14"/>
  <c r="K24" i="14" s="1"/>
  <c r="J25" i="14"/>
  <c r="K25" i="14" s="1"/>
  <c r="J26" i="14"/>
  <c r="K26" i="14" s="1"/>
  <c r="J27" i="14"/>
  <c r="K27" i="14" s="1"/>
  <c r="J28" i="14"/>
  <c r="K28" i="14" s="1"/>
  <c r="J29" i="14"/>
  <c r="K29" i="14" s="1"/>
  <c r="H31" i="14"/>
  <c r="K34" i="14"/>
  <c r="J34" i="14"/>
  <c r="H36" i="14"/>
  <c r="K38" i="14"/>
  <c r="J38" i="14"/>
  <c r="H40" i="14"/>
  <c r="K42" i="14"/>
  <c r="J42" i="14"/>
  <c r="H44" i="14"/>
  <c r="K46" i="14"/>
  <c r="J46" i="14"/>
  <c r="H48" i="14"/>
  <c r="K50" i="14"/>
  <c r="J50" i="14"/>
  <c r="H51" i="14"/>
  <c r="K53" i="14"/>
  <c r="J53" i="14"/>
  <c r="H55" i="14"/>
  <c r="J57" i="14"/>
  <c r="K57" i="14"/>
  <c r="H59" i="14"/>
  <c r="I59" i="14"/>
  <c r="J61" i="14"/>
  <c r="K61" i="14" s="1"/>
  <c r="J62" i="14"/>
  <c r="K62" i="14"/>
  <c r="H63" i="14"/>
  <c r="K65" i="14"/>
  <c r="J65" i="14"/>
  <c r="H67" i="14"/>
  <c r="H71" i="14"/>
  <c r="J73" i="14"/>
  <c r="K73" i="14"/>
  <c r="H75" i="14"/>
  <c r="K77" i="14"/>
  <c r="J77" i="14"/>
  <c r="H79" i="14"/>
  <c r="K81" i="14"/>
  <c r="J81" i="14"/>
  <c r="H87" i="14"/>
  <c r="H89" i="14"/>
  <c r="I89" i="14"/>
  <c r="J89" i="14"/>
  <c r="K89" i="14"/>
  <c r="I91" i="14"/>
  <c r="J91" i="14"/>
  <c r="K91" i="14"/>
  <c r="I96" i="14"/>
  <c r="J96" i="14"/>
  <c r="K96" i="14"/>
  <c r="I100" i="14"/>
  <c r="J100" i="14"/>
  <c r="K100" i="14"/>
  <c r="H103" i="14"/>
  <c r="I103" i="14"/>
  <c r="H106" i="14"/>
  <c r="I106" i="14"/>
  <c r="H110" i="14"/>
  <c r="H115" i="14"/>
  <c r="I115" i="14"/>
  <c r="J115" i="14"/>
  <c r="K115" i="14"/>
  <c r="I120" i="14"/>
  <c r="J120" i="14"/>
  <c r="K120" i="14"/>
  <c r="H124" i="14"/>
  <c r="I124" i="14"/>
  <c r="J124" i="14"/>
  <c r="K124" i="14"/>
  <c r="H128" i="14"/>
  <c r="I128" i="14"/>
  <c r="J128" i="14"/>
  <c r="K128" i="14"/>
  <c r="H130" i="14"/>
  <c r="I130" i="14"/>
  <c r="J130" i="14"/>
  <c r="K130" i="14"/>
  <c r="H132" i="14"/>
  <c r="I132" i="14"/>
  <c r="J132" i="14"/>
  <c r="K132" i="14"/>
  <c r="H135" i="14"/>
  <c r="I135" i="14"/>
  <c r="J135" i="14"/>
  <c r="K135" i="14"/>
  <c r="H138" i="14"/>
  <c r="I138" i="14"/>
  <c r="J138" i="14"/>
  <c r="K138" i="14"/>
  <c r="H140" i="14"/>
  <c r="I140" i="14"/>
  <c r="J140" i="14"/>
  <c r="K140" i="14"/>
  <c r="H143" i="14"/>
  <c r="I143" i="14"/>
  <c r="J143" i="14"/>
  <c r="K143" i="14"/>
  <c r="H145" i="14"/>
  <c r="I145" i="14"/>
  <c r="J145" i="14"/>
  <c r="K145" i="14"/>
  <c r="H153" i="14"/>
  <c r="H155" i="14"/>
  <c r="I155" i="14"/>
  <c r="J155" i="14"/>
  <c r="K155" i="14"/>
  <c r="H157" i="14"/>
  <c r="I156" i="14"/>
  <c r="H158" i="14"/>
  <c r="J44" i="14" l="1"/>
  <c r="H156" i="14"/>
  <c r="J55" i="14"/>
  <c r="J15" i="14"/>
  <c r="K15" i="14" s="1"/>
  <c r="K154" i="14" s="1"/>
  <c r="I31" i="14"/>
  <c r="I48" i="14"/>
  <c r="K156" i="14"/>
  <c r="J83" i="14"/>
  <c r="J156" i="14"/>
  <c r="J51" i="14"/>
  <c r="J36" i="14"/>
  <c r="J59" i="14"/>
  <c r="I83" i="14"/>
  <c r="K79" i="14"/>
  <c r="J75" i="14"/>
  <c r="I75" i="14"/>
  <c r="J153" i="14"/>
  <c r="K67" i="14"/>
  <c r="K63" i="14"/>
  <c r="K59" i="14"/>
  <c r="J48" i="14"/>
  <c r="K48" i="14"/>
  <c r="I44" i="14"/>
  <c r="J40" i="14"/>
  <c r="H151" i="14"/>
  <c r="J79" i="14"/>
  <c r="H84" i="14"/>
  <c r="H146" i="14" s="1"/>
  <c r="K40" i="14"/>
  <c r="K36" i="14"/>
  <c r="K44" i="14"/>
  <c r="K51" i="14"/>
  <c r="K153" i="14"/>
  <c r="K75" i="14"/>
  <c r="K55" i="14"/>
  <c r="K83" i="14"/>
  <c r="I67" i="14"/>
  <c r="J63" i="14"/>
  <c r="I51" i="14"/>
  <c r="I40" i="14"/>
  <c r="I55" i="14"/>
  <c r="I79" i="14"/>
  <c r="I63" i="14"/>
  <c r="I36" i="14"/>
  <c r="J67" i="14"/>
  <c r="H160" i="14" l="1"/>
  <c r="J154" i="14"/>
  <c r="J151" i="14" s="1"/>
  <c r="J160" i="14" s="1"/>
  <c r="J31" i="14"/>
  <c r="I84" i="14"/>
  <c r="I146" i="14" s="1"/>
  <c r="K151" i="14"/>
  <c r="K160" i="14" s="1"/>
  <c r="K31" i="14"/>
  <c r="J84" i="14"/>
  <c r="J146" i="14" s="1"/>
  <c r="K84" i="14"/>
  <c r="I151" i="14"/>
  <c r="I160" i="14" s="1"/>
  <c r="K146" i="14" l="1"/>
  <c r="I81" i="5"/>
  <c r="J25" i="5"/>
  <c r="K25" i="5" s="1"/>
  <c r="J20" i="5"/>
  <c r="K20" i="5" s="1"/>
  <c r="J15" i="5"/>
  <c r="K15" i="5" l="1"/>
  <c r="K155" i="1"/>
  <c r="J155" i="1"/>
  <c r="I155" i="1"/>
  <c r="I42" i="1"/>
  <c r="K31" i="1"/>
  <c r="J31" i="1"/>
  <c r="I193" i="13"/>
  <c r="I192" i="13"/>
  <c r="I189" i="13"/>
  <c r="I185" i="13"/>
  <c r="I183" i="13"/>
  <c r="I181" i="13"/>
  <c r="I173" i="13"/>
  <c r="I170" i="13"/>
  <c r="I166" i="13"/>
  <c r="I158" i="13"/>
  <c r="K144" i="13"/>
  <c r="J144" i="13"/>
  <c r="I144" i="13"/>
  <c r="J132" i="13"/>
  <c r="I132" i="13"/>
  <c r="H132" i="13"/>
  <c r="K130" i="13"/>
  <c r="J130" i="13"/>
  <c r="I130" i="13"/>
  <c r="H130" i="13"/>
  <c r="E128" i="13"/>
  <c r="K127" i="13"/>
  <c r="J127" i="13"/>
  <c r="I127" i="13"/>
  <c r="H127" i="13"/>
  <c r="K124" i="13"/>
  <c r="J124" i="13"/>
  <c r="I124" i="13"/>
  <c r="H124" i="13"/>
  <c r="K122" i="13"/>
  <c r="J122" i="13"/>
  <c r="I122" i="13"/>
  <c r="K117" i="13"/>
  <c r="J117" i="13"/>
  <c r="I117" i="13"/>
  <c r="H117" i="13"/>
  <c r="I114" i="13"/>
  <c r="H114" i="13"/>
  <c r="K110" i="13"/>
  <c r="J110" i="13"/>
  <c r="I110" i="13"/>
  <c r="H110" i="13"/>
  <c r="K108" i="13"/>
  <c r="J108" i="13"/>
  <c r="I108" i="13"/>
  <c r="H105" i="13"/>
  <c r="K103" i="13"/>
  <c r="J103" i="13"/>
  <c r="I103" i="13"/>
  <c r="K96" i="13"/>
  <c r="J96" i="13"/>
  <c r="K95" i="13"/>
  <c r="J95" i="13"/>
  <c r="I95" i="13"/>
  <c r="K92" i="13"/>
  <c r="J92" i="13"/>
  <c r="I92" i="13"/>
  <c r="H92" i="13"/>
  <c r="K85" i="13"/>
  <c r="J85" i="13"/>
  <c r="I85" i="13"/>
  <c r="K67" i="13"/>
  <c r="J67" i="13"/>
  <c r="I67" i="13"/>
  <c r="H67" i="13"/>
  <c r="K65" i="13"/>
  <c r="J65" i="13"/>
  <c r="I65" i="13"/>
  <c r="H65" i="13"/>
  <c r="I61" i="13"/>
  <c r="H61" i="13"/>
  <c r="H58" i="13"/>
  <c r="H53" i="13"/>
  <c r="H49" i="13"/>
  <c r="K47" i="13"/>
  <c r="J47" i="13"/>
  <c r="I47" i="13"/>
  <c r="H47" i="13"/>
  <c r="K45" i="13"/>
  <c r="J45" i="13"/>
  <c r="I45" i="13"/>
  <c r="H45" i="13"/>
  <c r="I43" i="13"/>
  <c r="H43" i="13"/>
  <c r="K39" i="13"/>
  <c r="J39" i="13"/>
  <c r="I39" i="13"/>
  <c r="H39" i="13"/>
  <c r="H25" i="13"/>
  <c r="H24" i="13"/>
  <c r="K23" i="13"/>
  <c r="K140" i="13" s="1"/>
  <c r="J23" i="13"/>
  <c r="J140" i="13" s="1"/>
  <c r="I23" i="13"/>
  <c r="I140" i="13" s="1"/>
  <c r="K21" i="13"/>
  <c r="J21" i="13"/>
  <c r="I21" i="13"/>
  <c r="H21" i="13"/>
  <c r="H19" i="13"/>
  <c r="F18" i="13"/>
  <c r="E18" i="13"/>
  <c r="K17" i="13"/>
  <c r="J17" i="13"/>
  <c r="I17" i="13"/>
  <c r="H17" i="13"/>
  <c r="K13" i="13"/>
  <c r="J13" i="13"/>
  <c r="I13" i="13"/>
  <c r="H13" i="13"/>
  <c r="K11" i="13"/>
  <c r="J11" i="13"/>
  <c r="I11" i="13"/>
  <c r="H11" i="13"/>
  <c r="I139" i="13" l="1"/>
  <c r="I148" i="13" s="1"/>
  <c r="J139" i="13"/>
  <c r="J148" i="13" s="1"/>
  <c r="K139" i="13"/>
  <c r="K148" i="13" s="1"/>
  <c r="H133" i="13"/>
  <c r="H148" i="13"/>
  <c r="I186" i="13"/>
  <c r="I178" i="13"/>
  <c r="K24" i="13"/>
  <c r="K133" i="13" s="1"/>
  <c r="I24" i="13"/>
  <c r="I133" i="13" s="1"/>
  <c r="J24" i="13"/>
  <c r="J133" i="13" s="1"/>
  <c r="I196" i="13" l="1"/>
  <c r="K152" i="1"/>
  <c r="J152" i="1"/>
  <c r="H62" i="1" l="1"/>
  <c r="H81" i="5"/>
  <c r="H81" i="1" l="1"/>
  <c r="I68" i="1" l="1"/>
  <c r="K50" i="1" l="1"/>
  <c r="H50" i="1"/>
  <c r="H25" i="1" l="1"/>
  <c r="H33" i="12" l="1"/>
  <c r="K94" i="12"/>
  <c r="J94" i="12"/>
  <c r="I94" i="12"/>
  <c r="H94" i="12"/>
  <c r="K92" i="12"/>
  <c r="J92" i="12"/>
  <c r="I92" i="12"/>
  <c r="K90" i="12"/>
  <c r="J90" i="12"/>
  <c r="K83" i="12"/>
  <c r="J83" i="12"/>
  <c r="I83" i="12"/>
  <c r="H83" i="12"/>
  <c r="K81" i="12"/>
  <c r="J81" i="12"/>
  <c r="H81" i="12"/>
  <c r="K79" i="12"/>
  <c r="J79" i="12"/>
  <c r="H79" i="12"/>
  <c r="K76" i="12"/>
  <c r="J76" i="12"/>
  <c r="H76" i="12"/>
  <c r="K73" i="12"/>
  <c r="J73" i="12"/>
  <c r="H73" i="12"/>
  <c r="K70" i="12"/>
  <c r="J70" i="12"/>
  <c r="H70" i="12"/>
  <c r="K68" i="12"/>
  <c r="J68" i="12"/>
  <c r="H68" i="12"/>
  <c r="K65" i="12"/>
  <c r="J65" i="12"/>
  <c r="H65" i="12"/>
  <c r="K63" i="12"/>
  <c r="J63" i="12"/>
  <c r="H63" i="12"/>
  <c r="K61" i="12"/>
  <c r="J61" i="12"/>
  <c r="H61" i="12"/>
  <c r="K59" i="12"/>
  <c r="J59" i="12"/>
  <c r="H59" i="12"/>
  <c r="K57" i="12"/>
  <c r="J57" i="12"/>
  <c r="H57" i="12"/>
  <c r="K55" i="12"/>
  <c r="J55" i="12"/>
  <c r="H55" i="12"/>
  <c r="K53" i="12"/>
  <c r="J53" i="12"/>
  <c r="H53" i="12"/>
  <c r="K51" i="12"/>
  <c r="J51" i="12"/>
  <c r="H51" i="12"/>
  <c r="K48" i="12"/>
  <c r="J48" i="12"/>
  <c r="I48" i="12"/>
  <c r="H48" i="12"/>
  <c r="K46" i="12"/>
  <c r="J46" i="12"/>
  <c r="I46" i="12"/>
  <c r="H46" i="12"/>
  <c r="K44" i="12"/>
  <c r="J44" i="12"/>
  <c r="I44" i="12"/>
  <c r="H44" i="12"/>
  <c r="K42" i="12"/>
  <c r="J42" i="12"/>
  <c r="I42" i="12"/>
  <c r="H42" i="12"/>
  <c r="K40" i="12"/>
  <c r="J40" i="12"/>
  <c r="I40" i="12"/>
  <c r="H40" i="12"/>
  <c r="K33" i="12"/>
  <c r="J33" i="12"/>
  <c r="I33" i="12"/>
  <c r="K29" i="12"/>
  <c r="J29" i="12"/>
  <c r="I29" i="12"/>
  <c r="H29" i="12"/>
  <c r="K28" i="12"/>
  <c r="J28" i="12"/>
  <c r="I28" i="12"/>
  <c r="H28" i="12"/>
  <c r="K26" i="12"/>
  <c r="J26" i="12"/>
  <c r="I26" i="12"/>
  <c r="K24" i="12"/>
  <c r="J24" i="12"/>
  <c r="I24" i="12"/>
  <c r="K22" i="12"/>
  <c r="J22" i="12"/>
  <c r="I22" i="12"/>
  <c r="H22" i="12"/>
  <c r="K19" i="12"/>
  <c r="J19" i="12"/>
  <c r="I19" i="12"/>
  <c r="K16" i="12"/>
  <c r="J16" i="12"/>
  <c r="I16" i="12"/>
  <c r="H16" i="12"/>
  <c r="K14" i="12"/>
  <c r="J14" i="12"/>
  <c r="I14" i="12"/>
  <c r="H14" i="12"/>
  <c r="I89" i="12" l="1"/>
  <c r="I98" i="12" s="1"/>
  <c r="J89" i="12"/>
  <c r="J98" i="12" s="1"/>
  <c r="K89" i="12"/>
  <c r="K98" i="12" s="1"/>
  <c r="K84" i="12"/>
  <c r="J84" i="12"/>
  <c r="I84" i="12"/>
  <c r="H89" i="12"/>
  <c r="H98" i="12" s="1"/>
  <c r="H126" i="8" l="1"/>
  <c r="J65" i="8" l="1"/>
  <c r="K65" i="8" s="1"/>
  <c r="J70" i="8"/>
  <c r="K70" i="8" s="1"/>
  <c r="J62" i="8"/>
  <c r="K62" i="8" s="1"/>
  <c r="I63" i="8"/>
  <c r="J63" i="8" s="1"/>
  <c r="K63" i="8" s="1"/>
  <c r="I64" i="8"/>
  <c r="J64" i="8" s="1"/>
  <c r="K64" i="8" s="1"/>
  <c r="I66" i="8"/>
  <c r="I67" i="8"/>
  <c r="J67" i="8" s="1"/>
  <c r="K67" i="8" s="1"/>
  <c r="I68" i="8"/>
  <c r="J68" i="8" s="1"/>
  <c r="K68" i="8" s="1"/>
  <c r="I69" i="8"/>
  <c r="J69" i="8" s="1"/>
  <c r="K69" i="8" s="1"/>
  <c r="I71" i="8"/>
  <c r="J71" i="8" s="1"/>
  <c r="K71" i="8" s="1"/>
  <c r="J46" i="8"/>
  <c r="K46" i="8" s="1"/>
  <c r="J37" i="8"/>
  <c r="K37" i="8" s="1"/>
  <c r="J38" i="8"/>
  <c r="K38" i="8" s="1"/>
  <c r="J39" i="8"/>
  <c r="K39" i="8" s="1"/>
  <c r="J40" i="8"/>
  <c r="K40" i="8" s="1"/>
  <c r="J41" i="8"/>
  <c r="K41" i="8" s="1"/>
  <c r="J42" i="8"/>
  <c r="K42" i="8" s="1"/>
  <c r="J43" i="8"/>
  <c r="K43" i="8" s="1"/>
  <c r="J44" i="8"/>
  <c r="K44" i="8" s="1"/>
  <c r="J45" i="8"/>
  <c r="K45" i="8" s="1"/>
  <c r="J50" i="8"/>
  <c r="J51" i="8"/>
  <c r="J52" i="8"/>
  <c r="J53" i="8"/>
  <c r="J54" i="8"/>
  <c r="J55" i="8"/>
  <c r="J56" i="8"/>
  <c r="J57" i="8"/>
  <c r="J49" i="8"/>
  <c r="K50" i="8"/>
  <c r="K51" i="8"/>
  <c r="K52" i="8"/>
  <c r="K53" i="8"/>
  <c r="K54" i="8"/>
  <c r="K55" i="8"/>
  <c r="K56" i="8"/>
  <c r="K57" i="8"/>
  <c r="K49" i="8"/>
  <c r="J33" i="8"/>
  <c r="J32" i="8"/>
  <c r="J31" i="8"/>
  <c r="J30" i="8"/>
  <c r="J29" i="8"/>
  <c r="J28" i="8"/>
  <c r="J27" i="8"/>
  <c r="J26" i="8"/>
  <c r="J25" i="8"/>
  <c r="J24" i="8"/>
  <c r="J66" i="8" l="1"/>
  <c r="K66" i="8" s="1"/>
  <c r="I73" i="8"/>
  <c r="J59" i="8"/>
  <c r="K73" i="8"/>
  <c r="K99" i="5" l="1"/>
  <c r="J99" i="5"/>
  <c r="I99" i="5"/>
  <c r="H99" i="5"/>
  <c r="H96" i="5"/>
  <c r="J84" i="5"/>
  <c r="I84" i="5"/>
  <c r="H84" i="5"/>
  <c r="J74" i="5"/>
  <c r="I74" i="5"/>
  <c r="H74" i="5"/>
  <c r="J73" i="5"/>
  <c r="I73" i="5"/>
  <c r="H73" i="5"/>
  <c r="H69" i="5"/>
  <c r="J64" i="5"/>
  <c r="I64" i="5"/>
  <c r="H64" i="5"/>
  <c r="J51" i="5"/>
  <c r="I51" i="5"/>
  <c r="I93" i="5" s="1"/>
  <c r="H51" i="5"/>
  <c r="H93" i="5" s="1"/>
  <c r="H48" i="5"/>
  <c r="I45" i="5"/>
  <c r="H33" i="5"/>
  <c r="H28" i="5"/>
  <c r="J28" i="5"/>
  <c r="I28" i="5"/>
  <c r="H23" i="5"/>
  <c r="J23" i="5"/>
  <c r="I23" i="5"/>
  <c r="I33" i="5" l="1"/>
  <c r="J30" i="5"/>
  <c r="J93" i="5" s="1"/>
  <c r="H18" i="5"/>
  <c r="K30" i="5" l="1"/>
  <c r="J33" i="5"/>
  <c r="H71" i="1"/>
  <c r="H150" i="1" l="1"/>
  <c r="J132" i="1"/>
  <c r="H121" i="1"/>
  <c r="H141" i="1"/>
  <c r="I40" i="1"/>
  <c r="I98" i="1" l="1"/>
  <c r="I126" i="8"/>
  <c r="K120" i="8"/>
  <c r="J120" i="8"/>
  <c r="I120" i="8"/>
  <c r="H120" i="8"/>
  <c r="K25" i="8"/>
  <c r="K26" i="8"/>
  <c r="K27" i="8"/>
  <c r="K28" i="8"/>
  <c r="K29" i="8"/>
  <c r="K30" i="8"/>
  <c r="K31" i="8"/>
  <c r="K32" i="8"/>
  <c r="K33" i="8"/>
  <c r="K24" i="8"/>
  <c r="I95" i="5"/>
  <c r="K65" i="1"/>
  <c r="K95" i="5" l="1"/>
  <c r="J95" i="5"/>
  <c r="K81" i="5"/>
  <c r="J81" i="5"/>
  <c r="J65" i="1" l="1"/>
  <c r="K98" i="1" l="1"/>
  <c r="J98" i="1"/>
  <c r="H95" i="5" l="1"/>
  <c r="H94" i="5"/>
  <c r="K123" i="8"/>
  <c r="J123" i="8"/>
  <c r="I123" i="8"/>
  <c r="H123" i="8"/>
  <c r="K113" i="8"/>
  <c r="J113" i="8"/>
  <c r="I113" i="8"/>
  <c r="H113" i="8"/>
  <c r="K110" i="8"/>
  <c r="J110" i="8"/>
  <c r="I110" i="8"/>
  <c r="K98" i="8"/>
  <c r="J98" i="8"/>
  <c r="J73" i="8"/>
  <c r="K59" i="8"/>
  <c r="I59" i="8"/>
  <c r="K47" i="8"/>
  <c r="J47" i="8"/>
  <c r="K34" i="8"/>
  <c r="J34" i="8"/>
  <c r="K22" i="8"/>
  <c r="J22" i="8"/>
  <c r="I22" i="8"/>
  <c r="H22" i="8"/>
  <c r="I114" i="8" l="1"/>
  <c r="K114" i="8"/>
  <c r="J114" i="8"/>
  <c r="H114" i="8"/>
  <c r="H97" i="5"/>
  <c r="H119" i="8"/>
  <c r="H118" i="8" s="1"/>
  <c r="H127" i="8" s="1"/>
  <c r="I119" i="8"/>
  <c r="I118" i="8" s="1"/>
  <c r="I127" i="8" s="1"/>
  <c r="J119" i="8"/>
  <c r="J118" i="8" s="1"/>
  <c r="J127" i="8" s="1"/>
  <c r="K119" i="8"/>
  <c r="K118" i="8" s="1"/>
  <c r="K127" i="8" s="1"/>
  <c r="K94" i="5" l="1"/>
  <c r="J94" i="5"/>
  <c r="I94" i="5"/>
  <c r="K87" i="5"/>
  <c r="J87" i="5"/>
  <c r="I87" i="5"/>
  <c r="H87" i="5"/>
  <c r="K84" i="5"/>
  <c r="K74" i="5"/>
  <c r="K73" i="5"/>
  <c r="K69" i="5"/>
  <c r="J69" i="5"/>
  <c r="I69" i="5"/>
  <c r="K64" i="5"/>
  <c r="H62" i="5"/>
  <c r="K58" i="5"/>
  <c r="J58" i="5"/>
  <c r="I58" i="5"/>
  <c r="H58" i="5"/>
  <c r="K51" i="5"/>
  <c r="K43" i="5"/>
  <c r="J43" i="5"/>
  <c r="I43" i="5"/>
  <c r="H43" i="5"/>
  <c r="J41" i="5"/>
  <c r="I41" i="5"/>
  <c r="H41" i="5"/>
  <c r="K39" i="5"/>
  <c r="J39" i="5"/>
  <c r="I39" i="5"/>
  <c r="H39" i="5"/>
  <c r="K37" i="5"/>
  <c r="J37" i="5"/>
  <c r="I37" i="5"/>
  <c r="H37" i="5"/>
  <c r="K33" i="5"/>
  <c r="K28" i="5"/>
  <c r="K23" i="5"/>
  <c r="I18" i="5"/>
  <c r="H13" i="5"/>
  <c r="H88" i="5" l="1"/>
  <c r="K93" i="5"/>
  <c r="K92" i="5" s="1"/>
  <c r="I88" i="5"/>
  <c r="I92" i="5"/>
  <c r="H92" i="5"/>
  <c r="H101" i="5" s="1"/>
  <c r="J92" i="5"/>
  <c r="K97" i="5"/>
  <c r="J97" i="5"/>
  <c r="I97" i="5"/>
  <c r="K18" i="5"/>
  <c r="K88" i="5" s="1"/>
  <c r="J18" i="5"/>
  <c r="J88" i="5" s="1"/>
  <c r="J101" i="5" l="1"/>
  <c r="I101" i="5"/>
  <c r="K101" i="5"/>
  <c r="H63" i="2" l="1"/>
  <c r="K59" i="2"/>
  <c r="J59" i="2"/>
  <c r="H59" i="2"/>
  <c r="J56" i="2"/>
  <c r="H56" i="2"/>
  <c r="K46" i="2"/>
  <c r="J46" i="2"/>
  <c r="I46" i="2"/>
  <c r="K43" i="2"/>
  <c r="J43" i="2"/>
  <c r="I43" i="2"/>
  <c r="K40" i="2"/>
  <c r="J40" i="2"/>
  <c r="I40" i="2"/>
  <c r="K32" i="2"/>
  <c r="J32" i="2"/>
  <c r="I32" i="2"/>
  <c r="K30" i="2"/>
  <c r="J30" i="2"/>
  <c r="I30" i="2"/>
  <c r="K26" i="2"/>
  <c r="J26" i="2"/>
  <c r="I26" i="2"/>
  <c r="K24" i="2"/>
  <c r="J24" i="2"/>
  <c r="I24" i="2"/>
  <c r="K17" i="2"/>
  <c r="J17" i="2"/>
  <c r="I17" i="2"/>
  <c r="K15" i="2"/>
  <c r="J15" i="2"/>
  <c r="I15" i="2"/>
  <c r="K13" i="2"/>
  <c r="J13" i="2"/>
  <c r="I13" i="2"/>
  <c r="H64" i="2" l="1"/>
  <c r="H75" i="2"/>
  <c r="J75" i="2"/>
  <c r="K75" i="2"/>
  <c r="I75" i="2"/>
  <c r="J70" i="2"/>
  <c r="K70" i="2"/>
  <c r="I70" i="2"/>
  <c r="H70" i="2"/>
  <c r="H136" i="1"/>
  <c r="H132" i="1"/>
  <c r="K126" i="1"/>
  <c r="J126" i="1"/>
  <c r="I126" i="1"/>
  <c r="H126" i="1"/>
  <c r="K121" i="1"/>
  <c r="J121" i="1"/>
  <c r="K118" i="1"/>
  <c r="J118" i="1"/>
  <c r="H118" i="1"/>
  <c r="K114" i="1"/>
  <c r="J114" i="1"/>
  <c r="I114" i="1"/>
  <c r="H114" i="1"/>
  <c r="K112" i="1"/>
  <c r="J112" i="1"/>
  <c r="I112" i="1"/>
  <c r="H112" i="1"/>
  <c r="K110" i="1"/>
  <c r="J110" i="1"/>
  <c r="H105" i="1"/>
  <c r="K97" i="1"/>
  <c r="J97" i="1"/>
  <c r="I97" i="1"/>
  <c r="H97" i="1"/>
  <c r="H94" i="1"/>
  <c r="K91" i="1"/>
  <c r="J91" i="1"/>
  <c r="I91" i="1"/>
  <c r="H91" i="1"/>
  <c r="H87" i="1"/>
  <c r="K83" i="1"/>
  <c r="J83" i="1"/>
  <c r="I83" i="1"/>
  <c r="H83" i="1"/>
  <c r="J81" i="1"/>
  <c r="I81" i="1"/>
  <c r="I78" i="1"/>
  <c r="H78" i="1"/>
  <c r="H75" i="1"/>
  <c r="J68" i="1"/>
  <c r="K58" i="1"/>
  <c r="J58" i="1"/>
  <c r="I58" i="1"/>
  <c r="K56" i="1"/>
  <c r="J56" i="1"/>
  <c r="I56" i="1"/>
  <c r="H56" i="1"/>
  <c r="K52" i="1"/>
  <c r="J52" i="1"/>
  <c r="I52" i="1"/>
  <c r="H52" i="1"/>
  <c r="J50" i="1"/>
  <c r="H45" i="1"/>
  <c r="J40" i="1"/>
  <c r="H40" i="1"/>
  <c r="K34" i="1"/>
  <c r="J34" i="1"/>
  <c r="I25" i="1"/>
  <c r="K22" i="1"/>
  <c r="J22" i="1"/>
  <c r="I22" i="1"/>
  <c r="H22" i="1"/>
  <c r="K19" i="1"/>
  <c r="J19" i="1"/>
  <c r="I19" i="1"/>
  <c r="K17" i="1"/>
  <c r="J17" i="1"/>
  <c r="I17" i="1"/>
  <c r="H17" i="1"/>
  <c r="K14" i="1"/>
  <c r="J14" i="1"/>
  <c r="I79" i="2" l="1"/>
  <c r="K79" i="2"/>
  <c r="J79" i="2"/>
  <c r="H79" i="2"/>
  <c r="J153" i="1"/>
  <c r="K148" i="1"/>
  <c r="J148" i="1"/>
  <c r="K153" i="1"/>
  <c r="I153" i="1"/>
  <c r="I148" i="1"/>
  <c r="H148" i="1"/>
  <c r="H153" i="1"/>
  <c r="J157" i="1" l="1"/>
  <c r="I157" i="1"/>
  <c r="K157" i="1"/>
  <c r="H157" i="1"/>
</calcChain>
</file>

<file path=xl/sharedStrings.xml><?xml version="1.0" encoding="utf-8"?>
<sst xmlns="http://schemas.openxmlformats.org/spreadsheetml/2006/main" count="2850" uniqueCount="807">
  <si>
    <t>12 PROGRAMOS „GYVENAMOSIOS APLINKOS KOKYBĖS GERINIMAS“ IŠLAIDŲ IR PRODUKTO VERTINIMO KRITERIJŲ SUVESTINĖ</t>
  </si>
  <si>
    <t>Tūkst.  Eur</t>
  </si>
  <si>
    <t>Programos tikslo kodas</t>
  </si>
  <si>
    <t>Uždavinio kodas</t>
  </si>
  <si>
    <t>Priemonės kodas</t>
  </si>
  <si>
    <t>Priemonės pavadinimas</t>
  </si>
  <si>
    <t>Priemonės vykdytojo kodas</t>
  </si>
  <si>
    <t>Už priemonę atsakingi skyriai / padaliniai</t>
  </si>
  <si>
    <t>Finansavimo šaltinis</t>
  </si>
  <si>
    <t>2023 metų išlaidų projektas</t>
  </si>
  <si>
    <t>2024 metų išlaidų projektas</t>
  </si>
  <si>
    <t>Pasiekimo rodiklis</t>
  </si>
  <si>
    <t>Pavadinimas</t>
  </si>
  <si>
    <t>Planas</t>
  </si>
  <si>
    <t>2022 metai</t>
  </si>
  <si>
    <t>2023 metai</t>
  </si>
  <si>
    <t>2024 metai</t>
  </si>
  <si>
    <t xml:space="preserve">12 Gyvenamosios aplinkos kokybės gerinimas </t>
  </si>
  <si>
    <t>01</t>
  </si>
  <si>
    <t>Švarios aplinkos užtikrinimas, viešųjų erdvių ir kraštovaizdžio darnus puoselėjimas</t>
  </si>
  <si>
    <t>BIP</t>
  </si>
  <si>
    <t>SB</t>
  </si>
  <si>
    <t>ES</t>
  </si>
  <si>
    <t>Iš viso</t>
  </si>
  <si>
    <t>02</t>
  </si>
  <si>
    <t>Atlikti savivaldybės turto inventorizaciją</t>
  </si>
  <si>
    <t>Nekilnojamojo turto inventorizacija</t>
  </si>
  <si>
    <t>07</t>
  </si>
  <si>
    <t xml:space="preserve">Pagal poreikį atliekamos turto vertinimo, inventorizacijos ir teisinės registracijos skaičius </t>
  </si>
  <si>
    <t>03</t>
  </si>
  <si>
    <t>Tęsti gyvenamųjų daugiabučių namų modernizavimą</t>
  </si>
  <si>
    <t xml:space="preserve">Daugiabučių gyvenamųjų namų energinio naudingumo sertifikatų ir modernizavimo (atnaujinimo) investicijų planų parengimas;  inžinerinių paslaugų (projektavimas, ekspertizė, tech. priežiūra) kaštų iki 50 proc. gyventojams kompensavimas </t>
  </si>
  <si>
    <t>04</t>
  </si>
  <si>
    <t>Vykdyti veikiančių kapinių plėtrą</t>
  </si>
  <si>
    <t>08</t>
  </si>
  <si>
    <t>01
03</t>
  </si>
  <si>
    <t>09</t>
  </si>
  <si>
    <t>Kolumbariumo įrengimas Joniškio mieste</t>
  </si>
  <si>
    <t>05</t>
  </si>
  <si>
    <t>Efektyvinti socialinio būsto fondo valdymą, naudojimą ir priežiūrą</t>
  </si>
  <si>
    <t>Socialinio būsto plėtra Joniškio rajone</t>
  </si>
  <si>
    <t>SB(P)</t>
  </si>
  <si>
    <t>SB(VB)</t>
  </si>
  <si>
    <t>Kt</t>
  </si>
  <si>
    <t>LRVB</t>
  </si>
  <si>
    <t>06</t>
  </si>
  <si>
    <t>10</t>
  </si>
  <si>
    <t xml:space="preserve">03 </t>
  </si>
  <si>
    <t>15</t>
  </si>
  <si>
    <t xml:space="preserve">Prekybos aikštelės įrengimas Upytės g. </t>
  </si>
  <si>
    <t>16</t>
  </si>
  <si>
    <t>17</t>
  </si>
  <si>
    <t>Viešojo belaidžio interneto tinklo įrengimas/palaikymas Joniškio rajone</t>
  </si>
  <si>
    <t xml:space="preserve">Aptarnaujamų viešųjų belaidžio interneto taškų skaičius
</t>
  </si>
  <si>
    <t>Rengti teritorijų planavimo rajono savivaldybės teritorijoje dokumentus</t>
  </si>
  <si>
    <t xml:space="preserve">Parengtų planų skaičius          </t>
  </si>
  <si>
    <t>13</t>
  </si>
  <si>
    <t>Parengtų teritorijų planavimo dokumentų skaičius</t>
  </si>
  <si>
    <t xml:space="preserve">Vystyti vandens ir nuotekų infrastruktūrą darnoje su gamtine aplinka </t>
  </si>
  <si>
    <t xml:space="preserve">Modernizuoti ir praplėsti vandens tiekimo, vandenvalos ir nuotekų sistemas </t>
  </si>
  <si>
    <t>Vandentvarkos objektų išpirkimas</t>
  </si>
  <si>
    <t>07
03</t>
  </si>
  <si>
    <t>Vandentiekio ir nuotekų trasų projektavimas ir įrengimas Joniškio r.</t>
  </si>
  <si>
    <t xml:space="preserve">03 
04 </t>
  </si>
  <si>
    <t xml:space="preserve">13-oje gyvenviečių pastatytų vandens gerinimo įrenginių išmokėjimas proc. </t>
  </si>
  <si>
    <t>12</t>
  </si>
  <si>
    <t>157531950</t>
  </si>
  <si>
    <t>03 
04</t>
  </si>
  <si>
    <t>03
04</t>
  </si>
  <si>
    <t>Rekonstruoti valymo įrenginiai</t>
  </si>
  <si>
    <t xml:space="preserve">Vandens tiekimo ir nuotekų tvarkymo sistemų renovavimas ir plėtra </t>
  </si>
  <si>
    <t xml:space="preserve">Archeologiniai kasinėjimai Žagarėje </t>
  </si>
  <si>
    <r>
      <t>Vandens tiekimo ir nuotekų tvarkymo infrastruktūros plėtra ir rekonstravimas Joniškio rajono savivaldybėje (II etapas)</t>
    </r>
    <r>
      <rPr>
        <i/>
        <sz val="12"/>
        <color theme="1"/>
        <rFont val="Times New Roman"/>
        <family val="1"/>
        <charset val="186"/>
      </rPr>
      <t xml:space="preserve"> (palūkanų dengimas UAB „Joniškio vandenys“)</t>
    </r>
  </si>
  <si>
    <t>Prie centralizuotų nuotekų tinklų pajungtų individualių būstų skaičius</t>
  </si>
  <si>
    <t xml:space="preserve">SB </t>
  </si>
  <si>
    <t>Įgyvendinti aplinkos apsaugos priemones, kurti švarią ir saugią aplinką Joniškio rajone</t>
  </si>
  <si>
    <t>Joniškio rajono savivaldybės aplinkos apsaugos rėmimo specialioji programa</t>
  </si>
  <si>
    <t>Gerinti atliekų tvarkymo bei aplinkos išsaugojimo sistemą, vykdyti gyventojų aplinkosauginį švietimą</t>
  </si>
  <si>
    <t>Švaros ir tvarkos palaikymas Joniškio rajono savivaldybės teritorijoje. Gyvūnų gerovės poreikių tenkinimas</t>
  </si>
  <si>
    <t xml:space="preserve">Sugautų benamių ir bešeiminikių gyvūnų (kačių, šunų) skaičius </t>
  </si>
  <si>
    <t xml:space="preserve">Vakcinuotų, sterilizuotų gyvūnų skaičius </t>
  </si>
  <si>
    <t>Komunalinių atliekų tvarkymas:</t>
  </si>
  <si>
    <t>Sutvarkytų komunalinių atliekų kiekis t</t>
  </si>
  <si>
    <t>Komunalinių atliekų surinkimas ir transportavimas</t>
  </si>
  <si>
    <t>Komunalinių atliekų šalinimas regioniniame sąvartyne</t>
  </si>
  <si>
    <t>Rinkliavos už komunalinių atliekų tvarkymą administravimas</t>
  </si>
  <si>
    <t>Komunalinių atliekų tvarkymo infrastruktūros plėtra</t>
  </si>
  <si>
    <t>Sanitarinės veiklos organizavimas:</t>
  </si>
  <si>
    <t>Informacinių ženklų (informacinių nuorodų) įsigijimas ir pastatymas</t>
  </si>
  <si>
    <t xml:space="preserve">Įsigytų ir pastatytų informacinių              ženklų skaičius </t>
  </si>
  <si>
    <t>Dezinsekcijos, dezinfekcijos, deratizacijos paslaugų teikimas</t>
  </si>
  <si>
    <t xml:space="preserve">Gyventojų prašymu atliktų dezinsekcijos, dezinfekcijos, deratizacijos paslaugų skaičius </t>
  </si>
  <si>
    <t>Triukšmo poveikio žmonių sveikatai tyrimų organizavimas</t>
  </si>
  <si>
    <t>Gyventojų prašymu ir probleminėse teritorijose atliktų triukšmo tyrimų skaičius</t>
  </si>
  <si>
    <t>Pirčių paslaugų teikimo nuostolių kompensavimas</t>
  </si>
  <si>
    <t>Pirčių, kuriose kompensuoti nuostoliai skaičius</t>
  </si>
  <si>
    <t>Vietinės rinkliavos už komunalinių atliekų surinkimą iš atliekų turėtojų ir tvarkymą lengvatoms kompensuoti</t>
  </si>
  <si>
    <t xml:space="preserve">Lengvatas gaunančių fizinių asmenų skaičius </t>
  </si>
  <si>
    <t>Vykdyti vandentvarkos inžinerinių statinių priežiūrą ir plėtrą</t>
  </si>
  <si>
    <t xml:space="preserve">Vykdyti melioracijos statinių priežiūrą </t>
  </si>
  <si>
    <t xml:space="preserve">Paviršinio vandens, susikaupusio rajono gyvenvietėse ir miestuose, nuleidimo darbai </t>
  </si>
  <si>
    <t xml:space="preserve">Vietų, kuriose atlikti darbai skaičius </t>
  </si>
  <si>
    <t>Tvarkyti ir plėsti kelių infrastruktūrą, gerinti rajono gyventojų mobilumą</t>
  </si>
  <si>
    <t xml:space="preserve">Vystyti žaliąją energetiką, diegti energiją tausojančias priemones </t>
  </si>
  <si>
    <t xml:space="preserve">
1</t>
  </si>
  <si>
    <t xml:space="preserve">Įrengtų LED šviestuvų skaičius
</t>
  </si>
  <si>
    <t>288712071; 190565235</t>
  </si>
  <si>
    <t>Iš viso programai</t>
  </si>
  <si>
    <t>Finansavimo šaltinių suvestinė</t>
  </si>
  <si>
    <t>Finansavimo šaltiniai</t>
  </si>
  <si>
    <t>2024 metų asignavimų projektas</t>
  </si>
  <si>
    <t>SAVIVALDYBĖS  LĖŠOS, IŠ VISO</t>
  </si>
  <si>
    <r>
      <t xml:space="preserve">Savivaldybės biudžeto lėšos </t>
    </r>
    <r>
      <rPr>
        <b/>
        <sz val="12"/>
        <rFont val="Times New Roman"/>
        <family val="1"/>
      </rPr>
      <t>SB</t>
    </r>
  </si>
  <si>
    <r>
      <t xml:space="preserve">Biudžetinių įstaigų pajamos </t>
    </r>
    <r>
      <rPr>
        <b/>
        <sz val="12"/>
        <rFont val="Times New Roman"/>
        <family val="1"/>
      </rPr>
      <t>BIP</t>
    </r>
  </si>
  <si>
    <r>
      <t xml:space="preserve">Valstybės biudžeto specialiosios tikslinės dotacijos lėšos </t>
    </r>
    <r>
      <rPr>
        <b/>
        <sz val="12"/>
        <rFont val="Times New Roman"/>
        <family val="1"/>
      </rPr>
      <t>SB(VB)</t>
    </r>
  </si>
  <si>
    <r>
      <t>Savivaldybės paskolos lėšos</t>
    </r>
    <r>
      <rPr>
        <b/>
        <sz val="12"/>
        <rFont val="Times New Roman"/>
        <family val="1"/>
      </rPr>
      <t xml:space="preserve"> SB</t>
    </r>
    <r>
      <rPr>
        <sz val="12"/>
        <rFont val="Times New Roman"/>
        <family val="1"/>
      </rPr>
      <t>(</t>
    </r>
    <r>
      <rPr>
        <b/>
        <sz val="12"/>
        <rFont val="Times New Roman"/>
        <family val="1"/>
      </rPr>
      <t>P)</t>
    </r>
  </si>
  <si>
    <t>KITI ŠALTINIAI, IŠ VISO</t>
  </si>
  <si>
    <r>
      <rPr>
        <sz val="12"/>
        <rFont val="Times New Roman"/>
        <family val="1"/>
      </rPr>
      <t>Europos Sąjungos paramos lėšos</t>
    </r>
    <r>
      <rPr>
        <b/>
        <sz val="12"/>
        <rFont val="Times New Roman"/>
        <family val="1"/>
      </rPr>
      <t xml:space="preserve"> ES</t>
    </r>
  </si>
  <si>
    <r>
      <t xml:space="preserve">Valstybės biudžeto lėšos </t>
    </r>
    <r>
      <rPr>
        <b/>
        <sz val="12"/>
        <rFont val="Times New Roman"/>
        <family val="1"/>
      </rPr>
      <t>LRVB</t>
    </r>
  </si>
  <si>
    <r>
      <t xml:space="preserve">Kiti finansavimo šaltiniai </t>
    </r>
    <r>
      <rPr>
        <b/>
        <sz val="12"/>
        <rFont val="Times New Roman"/>
        <family val="1"/>
      </rPr>
      <t>Kt</t>
    </r>
  </si>
  <si>
    <t>IŠ VISO</t>
  </si>
  <si>
    <t>Skyriai, padaliniai, atsakingi už priemonių vykdymą</t>
  </si>
  <si>
    <t>01 Architektūros ir teritorijų planavimo skyrius</t>
  </si>
  <si>
    <t xml:space="preserve">09 Švietimo, kultūros ir sporto skyrius </t>
  </si>
  <si>
    <t xml:space="preserve">17 Gataučių seniūnija </t>
  </si>
  <si>
    <t>02 Buhalterinės apskaitos skyrius</t>
  </si>
  <si>
    <t xml:space="preserve">10 Teisės ir metrikacijos skyrius </t>
  </si>
  <si>
    <t xml:space="preserve">18 Kepalių seniūnija </t>
  </si>
  <si>
    <t>03 Ekonominės plėtros ir investicijų skyrius</t>
  </si>
  <si>
    <t>11 Saugėlaukio seniūnija</t>
  </si>
  <si>
    <t xml:space="preserve">19 Kriukų seniūnija </t>
  </si>
  <si>
    <t>04 Finansų skyrius</t>
  </si>
  <si>
    <t xml:space="preserve">12 Satkūnų seniūnija </t>
  </si>
  <si>
    <t xml:space="preserve">20 Rudiškių seniūnija   </t>
  </si>
  <si>
    <t>05 Žemės ūkio skyrius</t>
  </si>
  <si>
    <t xml:space="preserve">13 Joniškio seniūnija </t>
  </si>
  <si>
    <t xml:space="preserve">06 Kanceliarijos skyrius </t>
  </si>
  <si>
    <t>14 Žagarės seniūnija</t>
  </si>
  <si>
    <t xml:space="preserve">07 Infrastruktūros skyrius </t>
  </si>
  <si>
    <t xml:space="preserve">15 Skaistgirio seniūnija </t>
  </si>
  <si>
    <t xml:space="preserve">08 Socialinės paramos ir sveikatos skyrius </t>
  </si>
  <si>
    <t>16 Gaižaičių seniūnija</t>
  </si>
  <si>
    <t>13 PROGRAMOS  „KULTŪROS PAVELDO PUOSELĖJIMAS. TURIZMAS. VERSLAS“ IŠLAIDŲ  IR PRODUKTO VERTINIMO KRITERIJŲ SUVESTINĖ</t>
  </si>
  <si>
    <t>Produkto vertinimo kriterijus</t>
  </si>
  <si>
    <t>13 Kultūros paveldo puoselėjimas. Turizmas. Verslas</t>
  </si>
  <si>
    <t>Investicijas ir konkurencingumą skatinančios ekonominės aplinkos kūrimas</t>
  </si>
  <si>
    <t>Gerinti verslo sąlygų, paramos bei informavimo sistemą, skatinti gyventojų verslumą</t>
  </si>
  <si>
    <t>Verslumo ugdymo ir verslo skatinimo Joniškio rajone programos įgyvendinimas</t>
  </si>
  <si>
    <t>300053529</t>
  </si>
  <si>
    <t>Įgyvendintų verslumo ugdymo ir verslo skatinimo Joniškio rajone programų skaičius</t>
  </si>
  <si>
    <t>Parodų ir renginių, reprezentuojančių Joniškio rajoną, rėmimas</t>
  </si>
  <si>
    <t>288712070</t>
  </si>
  <si>
    <t>Smulkaus ir vidutinio verslo skatinimo ir rėmimo fondas</t>
  </si>
  <si>
    <t xml:space="preserve">Paremtų SVV subjektų skaičius </t>
  </si>
  <si>
    <t>Skatinti nevyriausybinių organizacijų veiklą, didinti jų įtrauktį</t>
  </si>
  <si>
    <t>Kaimo bendruomenių veiklos rėmimas</t>
  </si>
  <si>
    <t>Paremtų kaimo bendruomenių skaičius</t>
  </si>
  <si>
    <t>45</t>
  </si>
  <si>
    <t xml:space="preserve">Nevyriausybinių organizacijų veiklos kokybės gerinimo ir efektyvumo didinimo rėmimas </t>
  </si>
  <si>
    <t>Finansuotų projektų skaičius</t>
  </si>
  <si>
    <t>8</t>
  </si>
  <si>
    <t>Projekto „Joniškio miesto VVG vietos plėtros strategijos įgyvendinimo administravimas“ dalinis finansavimas</t>
  </si>
  <si>
    <t>Dalinai finansuotų projektų skaičius</t>
  </si>
  <si>
    <t>1</t>
  </si>
  <si>
    <t xml:space="preserve">Nevyriausybinių organizacijų projektų dalinis finansavimas </t>
  </si>
  <si>
    <t>Tradicinių religinių bendruomenių ir bendrijų projektų finansavimas</t>
  </si>
  <si>
    <t>2</t>
  </si>
  <si>
    <t>Turizmo paslaugų plėtra, kultūros ir gamtos paveldo įveiklinimas</t>
  </si>
  <si>
    <t>Kompleksiškai tvarkyti paveldo objektus ir pritaikyti juos visuomenės poreikiams</t>
  </si>
  <si>
    <t>Nekilnojamojo kultūros paveldo pažinimo, sklaidos, ir atgaivinimo programa</t>
  </si>
  <si>
    <t>Nekilnojamojo kultūros paveldo apskaitos tikslinimo, vertinimo programa</t>
  </si>
  <si>
    <t>Nekilnojamojo kultūros paveldo priežiūros ir tvarkybos programa</t>
  </si>
  <si>
    <t>11</t>
  </si>
  <si>
    <t>Pastato (Upytės g. 1) pritaikymas visuomenės poreikiams</t>
  </si>
  <si>
    <t>Gerinti ir plėsti turizmo bei rekreacijos paslaugų infrastruktūrą, pritaikyti turizmo ir bendruomenės poreikiams</t>
  </si>
  <si>
    <t>Turizmo informacinės struktūros plėtros Joniškio rajone programos įgyvendinimas</t>
  </si>
  <si>
    <t>Įgyvendintų projektų skaičius</t>
  </si>
  <si>
    <t>Iš viso  programai</t>
  </si>
  <si>
    <t>05 PROGRAMOS „SENIŪNIJŲ VEIKLOS UŽTIKRINIMAS“  STRATEGINIŲ IŠLAIDŲ IR PRODUKTO VERTINIMO KRITERIJŲ SUVESTINĖ</t>
  </si>
  <si>
    <t>Už priemonę atsakingi skyriai</t>
  </si>
  <si>
    <t>05  Seniūnijų veiklos užtikrinimas</t>
  </si>
  <si>
    <t>Vykdyti seniūnijoms pavestas funkcijas</t>
  </si>
  <si>
    <t>Sudaryti sąlygas seniūnijų funkcijoms įgyvendinti</t>
  </si>
  <si>
    <t>Seniūnijų kultūros ir sporto veiklos programų rėmimas</t>
  </si>
  <si>
    <t>Joniškio sen.</t>
  </si>
  <si>
    <t xml:space="preserve">11,12,1314,15,16,17,18,19,20      </t>
  </si>
  <si>
    <t xml:space="preserve">Kultūros ar sporto renginių skaičius </t>
  </si>
  <si>
    <t>Gataučių sen.</t>
  </si>
  <si>
    <t>Gaižaičių sen.</t>
  </si>
  <si>
    <t>Kepalių sen.</t>
  </si>
  <si>
    <t>Kriukų sen.</t>
  </si>
  <si>
    <t>Rudiškių sen.</t>
  </si>
  <si>
    <t>Saugėlaukio sen.</t>
  </si>
  <si>
    <t>Satkūnų sen.</t>
  </si>
  <si>
    <t>Skaistgirio sen.</t>
  </si>
  <si>
    <t>Žagarės sen.</t>
  </si>
  <si>
    <t>Seniūnijų veiklos užtikrinimas</t>
  </si>
  <si>
    <t xml:space="preserve">Vidutinis aptarnaujamų asmenų skaičius </t>
  </si>
  <si>
    <t>Žemės ūkio funkcijų vykdymas</t>
  </si>
  <si>
    <t>Užtikrinti gyvenamosios aplinkos viešųjų erdvių priežiūrą</t>
  </si>
  <si>
    <t>Joniškio rajono gatvių apšvietimo priežiūra ir remontas</t>
  </si>
  <si>
    <t>Prižiūrimų gatvių apšvietimo tinklų ilgis km</t>
  </si>
  <si>
    <t>Viešųjų erdvių tvarkymas ir priežiūra Joniškio rajono savivaldybės teritorijoje. Poilsio zonų ir parkų priežiūra</t>
  </si>
  <si>
    <r>
      <t>Tvarkomų viešųjų erdvių plotas, tūkst. m</t>
    </r>
    <r>
      <rPr>
        <vertAlign val="superscript"/>
        <sz val="12"/>
        <rFont val="Times New Roman"/>
        <family val="1"/>
        <charset val="186"/>
      </rPr>
      <t>2</t>
    </r>
  </si>
  <si>
    <t>Veikiančių kapinių priežiūra</t>
  </si>
  <si>
    <t>Joniškio r. savivaldybės administracija</t>
  </si>
  <si>
    <t>Savivaldybės butų remontas. Mokestis už  laikinai nenaudojamų savivaldybės butų ir kitų patalpų (turinčių centralizuotas komunikacijas) eksploataciją</t>
  </si>
  <si>
    <t xml:space="preserve">Eksploatuotų, remontuotų butų skaičius </t>
  </si>
  <si>
    <t>Seniūnijų vietinių iniciatyvų įgyvendinimas</t>
  </si>
  <si>
    <t xml:space="preserve">Įgyvendintų iniciatyvų skaičius </t>
  </si>
  <si>
    <t>14</t>
  </si>
  <si>
    <t>Stiprinti bendruomeninę veiklą savivaldybėje</t>
  </si>
  <si>
    <t xml:space="preserve">Įgyvendintų projektų skaičius </t>
  </si>
  <si>
    <t>04 PROGRAMOS ,, SAVIVALDYBĖS IR VIEŠOJO VALDYMO PASLAUGŲ KOKYBĖS UŽTIKRINIMAS IR GERINIMAS'' IŠLAIDŲ IR PRODUKTO VERTINIMO KRITERIJŲ SUVESTINĖ</t>
  </si>
  <si>
    <t>Už priemonę atsakingi skyriai/padaliniai</t>
  </si>
  <si>
    <t>Savivaldybės valdymo gerinimas ir efektyvinimas</t>
  </si>
  <si>
    <t>Sudaryti sąlygas savivaldybės funkcijoms įgyvendinti, didinti  valdymo ir veiklos efektyvumą</t>
  </si>
  <si>
    <t xml:space="preserve">Savivaldybės tarybos veiklos užtikrinimas </t>
  </si>
  <si>
    <t>Tarybos narių skaičius:
Iš jų vyrų
Iš jų moterų</t>
  </si>
  <si>
    <t>25
14
11</t>
  </si>
  <si>
    <t>Kontrolės ir audito tarnybos išlaikymas</t>
  </si>
  <si>
    <t>1918105179</t>
  </si>
  <si>
    <t>Darbuotojų skaičius :
Iš jų vyrų
Iš jų moterų</t>
  </si>
  <si>
    <t>2
-
2</t>
  </si>
  <si>
    <t xml:space="preserve">Savivaldybės administracijos išlaikymas </t>
  </si>
  <si>
    <t>Kompiuterinės, kopijavimo ir kitos IT įrangos įsigijimas ir aptarnavimo sąnaudos</t>
  </si>
  <si>
    <t>20</t>
  </si>
  <si>
    <t>Savivaldybės kovos su korupcija programos įgyvendinimas</t>
  </si>
  <si>
    <t>Organizuotų tarptautinės antikorupcinės dienos renginių, atliktų tyrimų skaičius</t>
  </si>
  <si>
    <t>21</t>
  </si>
  <si>
    <t>Joniškio miesto nustatytų teritorijų vaizdo stebėjimo sistemos duomenų perdavimo paslaugos teikimas</t>
  </si>
  <si>
    <t>22</t>
  </si>
  <si>
    <t>Nusikaltimų prevencijos ir kontrolės programos įgyvendinimas</t>
  </si>
  <si>
    <t>Įgyvendintų nusikaltimų prevencijos priemonių skaičius</t>
  </si>
  <si>
    <t>19</t>
  </si>
  <si>
    <t>25</t>
  </si>
  <si>
    <t>Savivaldybės skolinių įsipareigojimų vykdymas</t>
  </si>
  <si>
    <t>Skolos grąžinimas proc.</t>
  </si>
  <si>
    <t>100</t>
  </si>
  <si>
    <t>Paskolų grąžinimas</t>
  </si>
  <si>
    <t>Palūkanų mokėjimas</t>
  </si>
  <si>
    <t>26</t>
  </si>
  <si>
    <t>Autobusų parko transporto nuostolių kompensavimas</t>
  </si>
  <si>
    <t>04
07</t>
  </si>
  <si>
    <t>Nuostolių kompensavimas</t>
  </si>
  <si>
    <t xml:space="preserve">Nuostolingų maršrutų skaičius </t>
  </si>
  <si>
    <t>Transporto lengvatų kompensavimas</t>
  </si>
  <si>
    <t xml:space="preserve">Kompensuotų bilietų, taikant pavežėjimo lengvatą, skaičius </t>
  </si>
  <si>
    <t>54000</t>
  </si>
  <si>
    <t>29</t>
  </si>
  <si>
    <t>Administracijos  direktoriaus rezervas</t>
  </si>
  <si>
    <t>30</t>
  </si>
  <si>
    <t>Savivaldybės įvaizdžio gerinimas</t>
  </si>
  <si>
    <t xml:space="preserve">Įsigytų reprezentacinių suvenyrų ir apdovanojimų skaičius 
</t>
  </si>
  <si>
    <t>44</t>
  </si>
  <si>
    <t xml:space="preserve">Projektinių paraiškų ir kitos dokumentacijos gauti paramą rengimas </t>
  </si>
  <si>
    <t>48</t>
  </si>
  <si>
    <t>Dotacijų grąžinimas</t>
  </si>
  <si>
    <t>Dotacijų sutarties grąžinimo grafiko įvykdymas proc.</t>
  </si>
  <si>
    <t>51</t>
  </si>
  <si>
    <t>Pastatų ir kitų statinių draudimas</t>
  </si>
  <si>
    <t xml:space="preserve">Draudžiamų objektų skaičius </t>
  </si>
  <si>
    <t>Gyventojų registro tvarkymas</t>
  </si>
  <si>
    <t>Užtikrinta aktuali gyv. registro duomenų bazė proc.</t>
  </si>
  <si>
    <t>Gyvenamosios vietos deklaravimas</t>
  </si>
  <si>
    <t>14-20</t>
  </si>
  <si>
    <t xml:space="preserve">Išduotų pažymų apie deklaruotą gyv.vietą skaičius </t>
  </si>
  <si>
    <t>4445</t>
  </si>
  <si>
    <t>Civilinės būklės aktų registravimas</t>
  </si>
  <si>
    <t>Civilinės būklės aktų įrašų skaičius</t>
  </si>
  <si>
    <t xml:space="preserve">Jaunimo teisių apsauga </t>
  </si>
  <si>
    <t xml:space="preserve">Užtikrintas jaunimo teisių apsaugos įgyvendinimas, etatai </t>
  </si>
  <si>
    <t>Pirminė teisinė pagalba</t>
  </si>
  <si>
    <t>Suteiktų teisinės pagalbos paslaugų skaičius</t>
  </si>
  <si>
    <t>800</t>
  </si>
  <si>
    <t>Archyvinių dokumentų tvarkymas</t>
  </si>
  <si>
    <t xml:space="preserve">Likviduotų įmonių saugomų dokumentų skaičius </t>
  </si>
  <si>
    <t>1100</t>
  </si>
  <si>
    <t xml:space="preserve">Išnagrinėtų asmenų prašymų skaičius </t>
  </si>
  <si>
    <t>Valstybinės kalbos vartojimo ir taisyklingumo kontrolė</t>
  </si>
  <si>
    <t>Patikrintų vip, reklamos, viešųjų užrašų skaičius</t>
  </si>
  <si>
    <t xml:space="preserve">Suteiktų konsultacijų skaičius </t>
  </si>
  <si>
    <t>Duomenų teikimas Valstybės suteiktos pagalbos registrui</t>
  </si>
  <si>
    <t xml:space="preserve">Įregistruotų suteiktos pagalbos atvejų skaičius </t>
  </si>
  <si>
    <t>4</t>
  </si>
  <si>
    <t>Civilinės saugos organizavimas</t>
  </si>
  <si>
    <t>Parengtas ekstremalių situacijų valdymo planas
Įsigyta priešgaisrinė sistema</t>
  </si>
  <si>
    <t>1
1</t>
  </si>
  <si>
    <t>Mobilizacijos administravimas</t>
  </si>
  <si>
    <t>Parengtas savivaldybės mobilizacijos planas</t>
  </si>
  <si>
    <t>Asmenų, deklaruojančių pasėlius skaičius</t>
  </si>
  <si>
    <t>Priešgaisrinių tarnybų organizavimas</t>
  </si>
  <si>
    <t>157655065</t>
  </si>
  <si>
    <t xml:space="preserve">Išlaikomų komandų skaičius </t>
  </si>
  <si>
    <t>6</t>
  </si>
  <si>
    <t xml:space="preserve">Įdarbintų bedarbių skaičius </t>
  </si>
  <si>
    <t>31</t>
  </si>
  <si>
    <t>Tarpinstitucinio bendradarbiavimo koordinatiriaus pareigybei išlaikyti</t>
  </si>
  <si>
    <t>Vaiko gerovės komisijoje svarstytų vaikų skaičius</t>
  </si>
  <si>
    <t>Erdvinių duomenų rinkinio tvarkymas</t>
  </si>
  <si>
    <t xml:space="preserve">Geodezijos ir kartografijos darbų skaičius </t>
  </si>
  <si>
    <t>02 PROGRAMOS „KULTŪROS IR SPORTO PLĖTRA" IŠLAIDŲ  IR PRODUKTO VERTINIMO KRITERIJŲ SUVESTINĖ</t>
  </si>
  <si>
    <t>02 Kultūros ir sporto plėtra</t>
  </si>
  <si>
    <t>Išvystyta kultūros ir turiningo laisvalaikio paslaugų sistema</t>
  </si>
  <si>
    <t>Gerinti kultūros įstaigų paslaugų kokybę ir užtikrinti jų modernizavimą</t>
  </si>
  <si>
    <t>Joniškio rajono J. Avyžiaus viešosios bibliotekos modernizavimas</t>
  </si>
  <si>
    <t>J. Avyžiaus viešosios bibliotekos veiklos užtikrinimas</t>
  </si>
  <si>
    <t>190567962</t>
  </si>
  <si>
    <t xml:space="preserve">Finansuojamų etatų skaičius 
</t>
  </si>
  <si>
    <t>46,5</t>
  </si>
  <si>
    <t>Skaitytojų skaičius</t>
  </si>
  <si>
    <t xml:space="preserve">iš jų renginiams </t>
  </si>
  <si>
    <t xml:space="preserve">Renginių ciklų skaičius </t>
  </si>
  <si>
    <t>Joniškio kultūros centro veiklos užtikrinimas</t>
  </si>
  <si>
    <t>190574241</t>
  </si>
  <si>
    <t>Finansuojamų etatų skaičius</t>
  </si>
  <si>
    <t xml:space="preserve">40,25
</t>
  </si>
  <si>
    <t>40,25</t>
  </si>
  <si>
    <t>Meno mėgėjų kolektyvų skaičius</t>
  </si>
  <si>
    <t>Iš jų renginiams</t>
  </si>
  <si>
    <t>Surengtų renginių skaičius</t>
  </si>
  <si>
    <t>Žagarės kultūros centro veiklos užtikrinimas</t>
  </si>
  <si>
    <t>300542630</t>
  </si>
  <si>
    <t xml:space="preserve">10,5
</t>
  </si>
  <si>
    <t xml:space="preserve">Meno mėgėjų kolektyvų skaičius </t>
  </si>
  <si>
    <t xml:space="preserve">Surengtų renginių skaičius </t>
  </si>
  <si>
    <t>Joniškio istorijos ir kultūros muziejaus veiklos užtikrinimas</t>
  </si>
  <si>
    <t>190573869</t>
  </si>
  <si>
    <t xml:space="preserve">Lankytojų skaičius </t>
  </si>
  <si>
    <t>Plėtoti kultūrinę veiklą</t>
  </si>
  <si>
    <t>Meninės raiškos programų finansavimas Joniškio ir Žagarės kultūros centruose</t>
  </si>
  <si>
    <t xml:space="preserve">190574241; 300542630   </t>
  </si>
  <si>
    <t>Finansuotų programų skaičius</t>
  </si>
  <si>
    <t xml:space="preserve">Kultūros iniciatyvos, etninė kultūros plėtra ir kultūriniai mainai su užsieniu </t>
  </si>
  <si>
    <t>5</t>
  </si>
  <si>
    <t>Savivaldybės premijų finansavimas (M. Slančiausko, A. Varno, J. Avyžiaus)</t>
  </si>
  <si>
    <t>Meno ir kultūros kūrėjų, mėgėjų meno kolektyvų skatinimas</t>
  </si>
  <si>
    <t xml:space="preserve">Menininkų įamžinimas </t>
  </si>
  <si>
    <r>
      <t xml:space="preserve">Kultūros įstaigų įgyvendinamų projektų dalinis finansavimas
</t>
    </r>
    <r>
      <rPr>
        <i/>
        <sz val="12"/>
        <rFont val="Times New Roman"/>
        <family val="1"/>
        <charset val="186"/>
      </rPr>
      <t>(Joniškio istorijos ir kultūros muziejus)</t>
    </r>
  </si>
  <si>
    <t xml:space="preserve"> Išvystyta turiningo laisvalaikio ir sporto paslaugų sistema</t>
  </si>
  <si>
    <t>Didinti gyventojų fizinį aktyvumą, ugdyti sportišką bendruomenę</t>
  </si>
  <si>
    <t>Joniškio sporto centro veikla:</t>
  </si>
  <si>
    <t>190565954</t>
  </si>
  <si>
    <t>Sporto renginių organizavimas</t>
  </si>
  <si>
    <t>Sporto inventoriaus įsigijimas</t>
  </si>
  <si>
    <t xml:space="preserve">Įsigytų sporto inventoriaus komplektų skaičius </t>
  </si>
  <si>
    <t>Visuomeninių sporto klubų rėmimas</t>
  </si>
  <si>
    <t xml:space="preserve">Paremtų sporto klubų skaičius </t>
  </si>
  <si>
    <t>Sporto klubo „Siekis“ rėmimas</t>
  </si>
  <si>
    <t xml:space="preserve">Klubų, atstovaujančių Joniškio raj., dalyvavimas NKL čempionate, skaičius </t>
  </si>
  <si>
    <t>Sporto klubo „Krepšinio legendos“ komunalinėms paslaugoms apmokėti</t>
  </si>
  <si>
    <t>Patalpų plotas kv. m.</t>
  </si>
  <si>
    <t>Sportininkų ir trenerių paskatinimas</t>
  </si>
  <si>
    <t>190565954, 288712070</t>
  </si>
  <si>
    <t>Stipri ir pilietiška visuomenė</t>
  </si>
  <si>
    <t>Vystyti jaunimui palankią aplinką, plėsti ir skatinti įvairias jaunimo veiklas ir užimtumą</t>
  </si>
  <si>
    <t>Atviro jaunimo centro veiklos užtikrinimas</t>
  </si>
  <si>
    <t>190566860</t>
  </si>
  <si>
    <t xml:space="preserve">Finansuojamų etatų skaičius </t>
  </si>
  <si>
    <t>Jaunimo veiklos organizavimas</t>
  </si>
  <si>
    <t>21 
03</t>
  </si>
  <si>
    <t>Iš jų jaunimo iniciatyvų projektams</t>
  </si>
  <si>
    <t xml:space="preserve">Remiamų paraiškų skaičius </t>
  </si>
  <si>
    <t>iš jų jaunimo savanoriškai tarnybai</t>
  </si>
  <si>
    <t>Savanorystę atliekančių asmenų skaičius</t>
  </si>
  <si>
    <t>iš jų jaunimo ir su jaunimu dirbančių organizacijų veiklos skatinimas</t>
  </si>
  <si>
    <t xml:space="preserve">Organizuotų susitikimų, mokymų skaičius
</t>
  </si>
  <si>
    <t>Jaunimo vasaros užimtumo ir integracijos į darbo rinką programa</t>
  </si>
  <si>
    <t>21
09</t>
  </si>
  <si>
    <t>Įdarbintų jaunuolių skaičius</t>
  </si>
  <si>
    <t>Skatinti rajono gyventojų pilietiškumą ir lygiateisiškumą</t>
  </si>
  <si>
    <t>Giminingų miestų tarptautinės projektinės veiklos ir mainų rėmimas</t>
  </si>
  <si>
    <t xml:space="preserve">SB     </t>
  </si>
  <si>
    <t>Programos dalyvių skaičius</t>
  </si>
  <si>
    <t>Projekto „Europos kaimiškųjų bendruomenių chartija“ įgyvendinimas</t>
  </si>
  <si>
    <t xml:space="preserve">Projekto dalyvių skaičius 
</t>
  </si>
  <si>
    <t>21 Jaunimo reikalų koordinatorius</t>
  </si>
  <si>
    <t>01 PROGRAMOS  „ŠVIETIMO PASLAUGŲ UŽTIKRINIMAS IR GERINIMAS“ IŠLAIDŲ IR PRODUKTO VERTINIMO KRITERIJŲ SUVESTINĖ</t>
  </si>
  <si>
    <t>Už priemonę atsakingas skyrius</t>
  </si>
  <si>
    <t>01 ŠVIETIMO PASLAUGŲ UŽTIKRINIMAS IR GERINIMAS</t>
  </si>
  <si>
    <t>Besimokančios visuomenės ugdymas</t>
  </si>
  <si>
    <t>Plėtoti kokybišką, visiems prieinamą švietimo sistemą rajone</t>
  </si>
  <si>
    <t>09 02</t>
  </si>
  <si>
    <t xml:space="preserve">Ugdytinių skaičius </t>
  </si>
  <si>
    <t xml:space="preserve">Vaikų darželis „Vyturėlis“ </t>
  </si>
  <si>
    <t>190550347</t>
  </si>
  <si>
    <t xml:space="preserve">Lopšelis-darželis „Saulutė“ </t>
  </si>
  <si>
    <t>190550151</t>
  </si>
  <si>
    <t xml:space="preserve">Lopšelis-darželis „Ąžuoliukas“  </t>
  </si>
  <si>
    <t>290549940</t>
  </si>
  <si>
    <t xml:space="preserve">„Aušros“ gimnazija </t>
  </si>
  <si>
    <t>290565040</t>
  </si>
  <si>
    <t xml:space="preserve">Mato Slančiausko progimnazija </t>
  </si>
  <si>
    <t>190565235</t>
  </si>
  <si>
    <t xml:space="preserve">Skaistgirio gimnazija </t>
  </si>
  <si>
    <t>190565573</t>
  </si>
  <si>
    <r>
      <t xml:space="preserve">Žagarės gimnazija </t>
    </r>
    <r>
      <rPr>
        <b/>
        <sz val="11"/>
        <color indexed="8"/>
        <rFont val="Times New Roman"/>
        <family val="1"/>
      </rPr>
      <t xml:space="preserve"> </t>
    </r>
    <r>
      <rPr>
        <sz val="11"/>
        <color indexed="8"/>
        <rFont val="Times New Roman"/>
        <family val="1"/>
      </rPr>
      <t xml:space="preserve"> </t>
    </r>
  </si>
  <si>
    <t>190565388</t>
  </si>
  <si>
    <t xml:space="preserve">„Saulės“ mokykla </t>
  </si>
  <si>
    <t>190565192</t>
  </si>
  <si>
    <t>190565420</t>
  </si>
  <si>
    <t>Žagarės specialioji mokykla</t>
  </si>
  <si>
    <t>190565616</t>
  </si>
  <si>
    <r>
      <t xml:space="preserve">A. Raudonikio  meno mokykla </t>
    </r>
    <r>
      <rPr>
        <b/>
        <sz val="11"/>
        <color indexed="8"/>
        <rFont val="Times New Roman"/>
        <family val="1"/>
      </rPr>
      <t xml:space="preserve"> </t>
    </r>
  </si>
  <si>
    <r>
      <t xml:space="preserve">Joniškio sporto centras </t>
    </r>
    <r>
      <rPr>
        <b/>
        <sz val="10"/>
        <color indexed="8"/>
        <rFont val="Times New Roman"/>
        <family val="1"/>
      </rPr>
      <t/>
    </r>
  </si>
  <si>
    <t>VšĮ „Spalvų Harmonija“</t>
  </si>
  <si>
    <t>28</t>
  </si>
  <si>
    <t>Savivaldybės administracija</t>
  </si>
  <si>
    <t>Švietimo centras (lėšos Pedagoginei psichologinei tarnybai )</t>
  </si>
  <si>
    <t>157701712</t>
  </si>
  <si>
    <t>Konsultuotų vaikų skaičius</t>
  </si>
  <si>
    <t>550</t>
  </si>
  <si>
    <t xml:space="preserve">Neformalus vaikų švietimas </t>
  </si>
  <si>
    <t>Kitose neformalaus vaikų švietimo veiklose dalyvavusių vaikų skaičius</t>
  </si>
  <si>
    <t>200</t>
  </si>
  <si>
    <t>Iš viso priemonei:</t>
  </si>
  <si>
    <t xml:space="preserve">Finansuojamų pareigybių skaičius </t>
  </si>
  <si>
    <t xml:space="preserve">Lopšelis-darželis „Ąžuoliukas“ </t>
  </si>
  <si>
    <t xml:space="preserve">Žagarės gimnazija </t>
  </si>
  <si>
    <t>„Saulės“  pagrindinė  mokykla</t>
  </si>
  <si>
    <t xml:space="preserve">Žagarės specialioji mokykla </t>
  </si>
  <si>
    <t xml:space="preserve">A. Raudonikio  meno mokykla </t>
  </si>
  <si>
    <t xml:space="preserve">Joniškio sporto centras </t>
  </si>
  <si>
    <t xml:space="preserve">Švietimo centras   </t>
  </si>
  <si>
    <t>Mokinių ugdymosi poreikių gerinimas diegiant kokybės krepšelį</t>
  </si>
  <si>
    <t>Civilinės atsakomybės ir nelaimingų atsitikimų draudimas ugdymo įstaigoms</t>
  </si>
  <si>
    <t>Apdraustų ugdymo įstaigų skaičius</t>
  </si>
  <si>
    <t>Gerinti švietimo ir ugdymo kokybę užtikrinančias sąlygas, diegti inovacijas</t>
  </si>
  <si>
    <t xml:space="preserve">01 </t>
  </si>
  <si>
    <t>301541296</t>
  </si>
  <si>
    <t>03 09</t>
  </si>
  <si>
    <t>Švietimo įstaigų patalpų ir aplinkos infrastruktūros atnaujinimas</t>
  </si>
  <si>
    <t>27</t>
  </si>
  <si>
    <t xml:space="preserve">Renginių,seminarų skaičius 
Konsultacijų skaičius </t>
  </si>
  <si>
    <t>Edukacinių renginių, projektų organizavimas ir suaugusiųjų švietimas</t>
  </si>
  <si>
    <r>
      <t>Mokinių konkursų ir dalykinių olimpiadų organizavimas</t>
    </r>
    <r>
      <rPr>
        <sz val="11"/>
        <color rgb="FFFF0000"/>
        <rFont val="Times New Roman"/>
        <family val="1"/>
      </rPr>
      <t xml:space="preserve"> </t>
    </r>
    <r>
      <rPr>
        <sz val="11"/>
        <rFont val="Times New Roman"/>
        <family val="1"/>
      </rPr>
      <t>pagal Švietimo ir mokslo ministerijos patvirtintą planą</t>
    </r>
  </si>
  <si>
    <t>Organizuotų olimpiadų ir konkursų skaičius</t>
  </si>
  <si>
    <t>Neformaliojo suaugusiųjų švietimo programų įgyvendinimas</t>
  </si>
  <si>
    <t xml:space="preserve">Programų skaičius </t>
  </si>
  <si>
    <t xml:space="preserve">Dalyvių skaičius </t>
  </si>
  <si>
    <t xml:space="preserve">Finansuotų stovyklų skaičius     </t>
  </si>
  <si>
    <t>Įgyvendinti Etninės kultūros bendrosios programos nuostatas</t>
  </si>
  <si>
    <t>600</t>
  </si>
  <si>
    <t>Trečiojo amžiaus universiteto veiklos organizavimas</t>
  </si>
  <si>
    <t>Įgyvendintų programų (veiklų) skaičius</t>
  </si>
  <si>
    <t>Sudaryti sąlygas mokiniams naudotis LR įstatymuose numatytomis lengvatomis ir paslaugomis</t>
  </si>
  <si>
    <t>Mokinių pavežimo į mokyklą kompensavimas</t>
  </si>
  <si>
    <t>Pavežamų mokinių skaičius</t>
  </si>
  <si>
    <t>Mokinių apgyvendinimas</t>
  </si>
  <si>
    <t>Apgyvendintų mokinių skaičius</t>
  </si>
  <si>
    <t xml:space="preserve">Iš viso  programai </t>
  </si>
  <si>
    <t>03 PROGRAMOS „SOCIALINĖS PARAMOS ĮGYVENDINIMAS IR SVEIKATOS APSAUGOS PASLAUGŲ GERINIMAS“                                                                                                          IŠLAIDŲ IR PRODUKTO VERTINIMO KRITERIJŲ SUVESTINĖ</t>
  </si>
  <si>
    <t>Programa 03 Socialinės paramos įgyvendinimas ir sveikatos apsaugos paslaugų gerinimas</t>
  </si>
  <si>
    <t>Visiems prieinamos socialinės paslaugos</t>
  </si>
  <si>
    <t>Mažinti įvairių gyventojų grupių socialinę atskirtį</t>
  </si>
  <si>
    <t xml:space="preserve">Slaugos ir priežiūros (pagalbos) išlaidų tikslinių kompensacijų mokėjimas neįgaliesiems  </t>
  </si>
  <si>
    <t xml:space="preserve">Slaugos ir priežiūros (pagalbos) išlaidų tikslinių  kompensacijų gavėjų skaičius </t>
  </si>
  <si>
    <t xml:space="preserve"> Iš viso</t>
  </si>
  <si>
    <t>Išmokų vaikams mokėjimas</t>
  </si>
  <si>
    <t xml:space="preserve">Asmenų, kuriems išmokamos pašalpos, skaičius </t>
  </si>
  <si>
    <t xml:space="preserve">Išmokamų laidojimo pašalpų skaičius </t>
  </si>
  <si>
    <t>Socialinių pašalpų gavėjų skaičius vidutiniškai per mėnesį</t>
  </si>
  <si>
    <t>Kompensacijų gavėjų skaičius vidutiniškai per mėnesį</t>
  </si>
  <si>
    <t xml:space="preserve">Vienkartinių pašalpų gavėjų skaičius </t>
  </si>
  <si>
    <t xml:space="preserve">Paslaugų gavėjų su sunkia negalia skaičius </t>
  </si>
  <si>
    <t>Mokinių nemokamas maitinimas:</t>
  </si>
  <si>
    <t>Įstaigos</t>
  </si>
  <si>
    <t>Joniškio rajono savivaldybės administracija</t>
  </si>
  <si>
    <t>Mokinių aprūpinimas mokinio reikmenimis</t>
  </si>
  <si>
    <t xml:space="preserve">Mokinio reikmenimis aprūpintų mokinių skaičius </t>
  </si>
  <si>
    <t xml:space="preserve">Mokinio reikmenimis aprūpintų pirmokų skaičius </t>
  </si>
  <si>
    <t>Parama produktais iš Europos pagalbos labiausiai skurstantiems asmenims fondo</t>
  </si>
  <si>
    <t xml:space="preserve">Paramos maisto produktais ir higienos prekėmis gavėjų skaičius </t>
  </si>
  <si>
    <t>Finansinės paramos pirmąjį būstą įsigyjančioms jaunoms šeimoms teikimas</t>
  </si>
  <si>
    <t>Asmenų, kuriems suteikta finansinė parama, įsigyjant pirmąjį būstą, skaičius</t>
  </si>
  <si>
    <t>18</t>
  </si>
  <si>
    <t xml:space="preserve">Kraitelis (išmoka) naujagimiui </t>
  </si>
  <si>
    <t>Išdalintų kraitelių skaičius</t>
  </si>
  <si>
    <t>Plėsti ir tobulinti socialinių paslaugų infrastruktūrą</t>
  </si>
  <si>
    <t>Vaikų gerovės ir saugumo didinimo, paslaugų šeimai, globėjams (rūpintojams) kokybės didinimo bei prieinamumo plėtra</t>
  </si>
  <si>
    <t>65</t>
  </si>
  <si>
    <t>Atnaujintų Dienos užimtumo centro patalpų plotas kv.m.</t>
  </si>
  <si>
    <t>423,46</t>
  </si>
  <si>
    <t>Naujų paslaugų gavėjų skaičius</t>
  </si>
  <si>
    <t>Skatinti įvairių gyventojų grupių integraciją ir teikti kokybiškas bei poreikius atitinkančias socialines paslaugas</t>
  </si>
  <si>
    <t xml:space="preserve">Pritaikytų būstų skaičius </t>
  </si>
  <si>
    <t xml:space="preserve">Keltuvų, kurių  priežiūrai skirta lėšų, skaičius </t>
  </si>
  <si>
    <t xml:space="preserve">Vaikų su sunkia negalia, kuriems atliktas pritaikymas, skaičius </t>
  </si>
  <si>
    <t>Pagalbos pinigų skyrimas</t>
  </si>
  <si>
    <t xml:space="preserve">Pagalbos pinigus gaunančių neįgalių ar senyvo amžiaus asmenų skaičius </t>
  </si>
  <si>
    <t xml:space="preserve">Šeimoje globojamų vaikų skaičius </t>
  </si>
  <si>
    <t xml:space="preserve">Paslaugų gavėjų skaičius vidutiniškai per ketvirtį:                               </t>
  </si>
  <si>
    <t>Transporto organizavimas</t>
  </si>
  <si>
    <t>transporto paslaugų</t>
  </si>
  <si>
    <t>Pagalba į namus</t>
  </si>
  <si>
    <t>pagalbos į namus</t>
  </si>
  <si>
    <t>Apgyvendinimas nakvynės namuose ir krizių centre</t>
  </si>
  <si>
    <t>nakvynės namuose</t>
  </si>
  <si>
    <t>krizių centre</t>
  </si>
  <si>
    <t>190565195</t>
  </si>
  <si>
    <t>157672552</t>
  </si>
  <si>
    <t>Asmeninės pagalbos neįgaliesiems gavėjų skaičius</t>
  </si>
  <si>
    <t>Savivaldybės savarankiškų funkcijų vykdymo administravimas</t>
  </si>
  <si>
    <t xml:space="preserve">Finansuojamų savivaldybės savarankiškas funkcijas vykdančių darbuotojų etatų skaičius </t>
  </si>
  <si>
    <t xml:space="preserve">Paslaugų gavėjų skaičius </t>
  </si>
  <si>
    <t>Paslaugų gavėjų skaičius:</t>
  </si>
  <si>
    <t>Vienišų ir neįgalių senyvo amžiaus asmenų ilgalaikė socialinė globa globos namuose</t>
  </si>
  <si>
    <t>Vienišų ir neįgalių senyvo amžiaus asmenų skaičius</t>
  </si>
  <si>
    <t>Asmenų su psichikos sveikatos sutrikimais ilgalaikė socialinė globa socialinės globos namuose</t>
  </si>
  <si>
    <t>Asmenų su psichikos sveikatos sutrikimais skaičius</t>
  </si>
  <si>
    <t xml:space="preserve">Vaikų ilgalaikė socialinė globa regioniniuose vaikų globos namuose </t>
  </si>
  <si>
    <t xml:space="preserve">Dienos socialinės globos paslaugų gavėjų skaičius </t>
  </si>
  <si>
    <t xml:space="preserve">Finansuojamų projektų skaičius </t>
  </si>
  <si>
    <t xml:space="preserve">Vaikų, gaunančių dienos socialinę priežiūrą, skaičius </t>
  </si>
  <si>
    <t>Bendruomenių socialinių inovacijų projektų, skirtų socialinėms paslaugoms teikti, finansavimas</t>
  </si>
  <si>
    <t>Visuomenės fizinės ir psichologinės sveikatos stiprinimas</t>
  </si>
  <si>
    <t>Gerinti sveikatos priežiūros paslaugų kokybę ir prieinamumą</t>
  </si>
  <si>
    <t>Medicinos įstaigų materialinės bazės gerinimas</t>
  </si>
  <si>
    <t>Sudaryti sąlygas gyventojams stiprinti sveikatą, kurti ir vystyti su visuomenės sveikatos stiprinimu susijusias veiklas</t>
  </si>
  <si>
    <t>Gydytojų specialistų pritraukimas į Joniškio rajoną</t>
  </si>
  <si>
    <t xml:space="preserve">Į Joniškio rajoną pritrauktų gydytojų specialistų skaičius </t>
  </si>
  <si>
    <t xml:space="preserve">Pirmosios pagalbos ir higienos įgūdžių formavimo mokymų dalyvių skaičius </t>
  </si>
  <si>
    <t>Kineziterapijos ir masažo paslaugų teikimas</t>
  </si>
  <si>
    <t xml:space="preserve">Kineziterapijos ir masažo paslaugų gavėjų skaičius </t>
  </si>
  <si>
    <t>Asmenų, kuriems socialinių darbuotojų įvertinta būklė, skaičius</t>
  </si>
  <si>
    <t>Asmenų, kuriems komisijoje įvertinta būklė, skaičius</t>
  </si>
  <si>
    <t>Asmenų, dalyvavusių susitikimuose, renginiuose skaičius</t>
  </si>
  <si>
    <t>Gerovės konsultantų modelio įdiegimas Joniškio rajono savivaldybėje</t>
  </si>
  <si>
    <t xml:space="preserve">Mokymuose dalyvavusių asmenų skaičius </t>
  </si>
  <si>
    <t xml:space="preserve">Įdarbintų gerovės konsultantų skaičius </t>
  </si>
  <si>
    <t xml:space="preserve">Iš viso programai </t>
  </si>
  <si>
    <t>2010 - sekantys metai po einamųjų  finansinių metų</t>
  </si>
  <si>
    <t>2011 - sekantys du metai po einamųjų finansinių metų</t>
  </si>
  <si>
    <t>Finansavimo šaltinių suvestinė (socialinė parama)</t>
  </si>
  <si>
    <t>2008-ųjų metų išlaidos</t>
  </si>
  <si>
    <t>2009-tiesiems metams skirti asignavimai</t>
  </si>
  <si>
    <t>2010 metų išlaidų projektas</t>
  </si>
  <si>
    <t>2011  metų išlaidų projektas</t>
  </si>
  <si>
    <t>SAVIVALDYBĖS  LĖŠOS, IŠ VISO:</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</si>
  <si>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</si>
  <si>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</si>
  <si>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Specialiosios programos lėšos (pajamos už atsitiktines paslaugas) </t>
    </r>
    <r>
      <rPr>
        <b/>
        <sz val="10"/>
        <rFont val="Times New Roman"/>
        <family val="1"/>
      </rPr>
      <t>SB(SP)</t>
    </r>
  </si>
  <si>
    <r>
      <t xml:space="preserve">Valstybės biudžeto specialiosios tikslinės dotacijos lėšos </t>
    </r>
    <r>
      <rPr>
        <b/>
        <sz val="10"/>
        <rFont val="Times New Roman"/>
        <family val="1"/>
      </rPr>
      <t>SB(VB)</t>
    </r>
  </si>
  <si>
    <r>
      <t xml:space="preserve"> Valstybės  biudžeto specialiosios tikslinės dotacijos lėšos (iš valstybės investicijų programos) </t>
    </r>
    <r>
      <rPr>
        <b/>
        <sz val="10"/>
        <rFont val="Times New Roman"/>
        <family val="1"/>
      </rPr>
      <t>SB(VIP)</t>
    </r>
  </si>
  <si>
    <r>
      <t xml:space="preserve">Valstybės ir savivaldybės biudžeto tarpusavio atsiskaitymų lėšos </t>
    </r>
    <r>
      <rPr>
        <b/>
        <sz val="10"/>
        <rFont val="Times New Roman"/>
        <family val="1"/>
      </rPr>
      <t>SB(TA)</t>
    </r>
  </si>
  <si>
    <r>
      <t xml:space="preserve">Privalomojo sveikatos draudimo fondo lėšos </t>
    </r>
    <r>
      <rPr>
        <b/>
        <sz val="10"/>
        <rFont val="Times New Roman"/>
        <family val="1"/>
      </rPr>
      <t>SB(PSDF)</t>
    </r>
  </si>
  <si>
    <t>KITI ŠALTINIAI, IŠ VISO:</t>
  </si>
  <si>
    <r>
      <t xml:space="preserve">Savivaldybės privatizavimo fondo lėšos </t>
    </r>
    <r>
      <rPr>
        <b/>
        <sz val="10"/>
        <rFont val="Times New Roman"/>
        <family val="1"/>
        <charset val="186"/>
      </rPr>
      <t>S(PF)</t>
    </r>
  </si>
  <si>
    <r>
      <t xml:space="preserve">Valstybės privatizavimo fondo lėšos </t>
    </r>
    <r>
      <rPr>
        <b/>
        <sz val="10"/>
        <rFont val="Times New Roman"/>
        <family val="1"/>
        <charset val="186"/>
      </rPr>
      <t>V(PF)</t>
    </r>
  </si>
  <si>
    <r>
      <t xml:space="preserve">Europos Sąjungos paramos lėšos </t>
    </r>
    <r>
      <rPr>
        <b/>
        <sz val="10"/>
        <rFont val="Times New Roman"/>
        <family val="1"/>
        <charset val="186"/>
      </rPr>
      <t>ES</t>
    </r>
  </si>
  <si>
    <r>
      <t xml:space="preserve">Savivaldybės biudžeto apyvartos lėšos Europos Sąjungos finansinės paramos programų laikinam finansavimui </t>
    </r>
    <r>
      <rPr>
        <b/>
        <sz val="10"/>
        <rFont val="Times New Roman"/>
        <family val="1"/>
        <charset val="186"/>
      </rPr>
      <t>SB(ES)</t>
    </r>
  </si>
  <si>
    <r>
      <t xml:space="preserve">Kelių priežiūros ir plėtros programos lėšos </t>
    </r>
    <r>
      <rPr>
        <b/>
        <sz val="10"/>
        <rFont val="Times New Roman"/>
        <family val="1"/>
      </rPr>
      <t>KPPP</t>
    </r>
  </si>
  <si>
    <r>
      <t xml:space="preserve">Valstybės biudžeto lėšos </t>
    </r>
    <r>
      <rPr>
        <b/>
        <sz val="10"/>
        <rFont val="Times New Roman"/>
        <family val="1"/>
      </rPr>
      <t>LRVB</t>
    </r>
  </si>
  <si>
    <r>
      <t xml:space="preserve">Savivaldybės paskolos lėšos </t>
    </r>
    <r>
      <rPr>
        <b/>
        <sz val="10"/>
        <rFont val="Times New Roman"/>
        <family val="1"/>
        <charset val="186"/>
      </rPr>
      <t>SB(P)</t>
    </r>
  </si>
  <si>
    <r>
      <t xml:space="preserve">Valstybės biudžeto rezervo lėšos </t>
    </r>
    <r>
      <rPr>
        <b/>
        <sz val="10"/>
        <rFont val="Times New Roman"/>
        <family val="1"/>
        <charset val="186"/>
      </rPr>
      <t>VB(R)</t>
    </r>
  </si>
  <si>
    <r>
      <t xml:space="preserve">Kiti finansavimo šaltiniai </t>
    </r>
    <r>
      <rPr>
        <b/>
        <sz val="10"/>
        <rFont val="Times New Roman"/>
        <family val="1"/>
      </rPr>
      <t>Kt</t>
    </r>
  </si>
  <si>
    <t>IŠ VISO:</t>
  </si>
  <si>
    <t>Finansavimo šaltinių suvestinė (sveikata ir sanitarija)</t>
  </si>
  <si>
    <t xml:space="preserve">Įsigytos mobilios, IT technikos skaičius   
Informacinių sistemų ir įrangos skaičius, kurioms teikiama priežiūra ir atnaujinimas </t>
  </si>
  <si>
    <t xml:space="preserve">20
40
</t>
  </si>
  <si>
    <t>20
40</t>
  </si>
  <si>
    <t xml:space="preserve">20
40
</t>
  </si>
  <si>
    <t>700</t>
  </si>
  <si>
    <t>250</t>
  </si>
  <si>
    <t>Nemokamą maitinimą gaunančių mokinių skaičius vidutiniškai per mėnesį</t>
  </si>
  <si>
    <t>55</t>
  </si>
  <si>
    <t>150</t>
  </si>
  <si>
    <t>Socialinę globą gaunančių vaikų skaičius</t>
  </si>
  <si>
    <t xml:space="preserve">Ilgalaikė socialinė globa stacionariose socialinės globos įstaigose   </t>
  </si>
  <si>
    <t>Nevyriausybinių organizacijų įgyvendinamų socialinių projektų dalinis finansavimas</t>
  </si>
  <si>
    <t>Asmenų, gavusių  kompensaciją, skaičius iš bendro asmenų, įrašytų  į sąrašus skaičiaus</t>
  </si>
  <si>
    <t>Nutiestų naujų vandentiekio tinklų ilgis km</t>
  </si>
  <si>
    <t>Nutiestų naujų nuotekų tinklų ilgis km</t>
  </si>
  <si>
    <t>Renovuotų nuotekų tinklų ilgis km</t>
  </si>
  <si>
    <t xml:space="preserve">Įgyvendintų turizmo informacinės struktūros plėtros Joniškio rajone programų skaičius 
</t>
  </si>
  <si>
    <t>Teritorijos pritaikymas gyventojų poreikiams ha</t>
  </si>
  <si>
    <t xml:space="preserve">Darbuotojų skaičius:
Iš jų vyrų
Iš jų moterų
</t>
  </si>
  <si>
    <t xml:space="preserve">07
</t>
  </si>
  <si>
    <t>Ekstremalių situacijų valdymas, gaisrai</t>
  </si>
  <si>
    <t>iš jų "2022-ieji Lietuvos jaunimo metai" veiklai pažymėti</t>
  </si>
  <si>
    <t>1,57
1,67</t>
  </si>
  <si>
    <t>08 
04</t>
  </si>
  <si>
    <t>08 
07</t>
  </si>
  <si>
    <t xml:space="preserve">08 
04 </t>
  </si>
  <si>
    <t xml:space="preserve">Parengta techninė dokumentacija energinio efektyvumo priemonių diegimui
Pastatų, kuriuose įdiegtos energinio efektyvumo didinimo priemonės skaičius
</t>
  </si>
  <si>
    <t xml:space="preserve">Nuomininkų, kuriems kompensuoti įsiskolinimai, skaičius </t>
  </si>
  <si>
    <t>Išnuomotų ir pernuomotų būstų skaičius</t>
  </si>
  <si>
    <t>Apgyvendinimas savarankiško gyvenimo namuose</t>
  </si>
  <si>
    <t>Psichosocialinė pagalba</t>
  </si>
  <si>
    <t>savarankiško gyvenimo namuose</t>
  </si>
  <si>
    <t>socialinės priežiūros įstaigose</t>
  </si>
  <si>
    <t>Šeimų, kurioms teikiama globos centro konsultacinė pagalba, skaičius</t>
  </si>
  <si>
    <t>Paskatinimą gavusių sportininkų ir trenerių skaičius</t>
  </si>
  <si>
    <r>
      <t>Paskatintų kūrėjų ir jų vadovų skaičius</t>
    </r>
    <r>
      <rPr>
        <sz val="12"/>
        <color rgb="FFFF0000"/>
        <rFont val="Times New Roman"/>
        <family val="1"/>
        <charset val="186"/>
      </rPr>
      <t xml:space="preserve"> </t>
    </r>
  </si>
  <si>
    <t>03
07</t>
  </si>
  <si>
    <t>07
08</t>
  </si>
  <si>
    <t>Švietimo specialistų metodiniai renginiai</t>
  </si>
  <si>
    <t>Šeimos stiprinimo priemonių koordinavimas</t>
  </si>
  <si>
    <t>142</t>
  </si>
  <si>
    <t>145</t>
  </si>
  <si>
    <t>402</t>
  </si>
  <si>
    <t>400</t>
  </si>
  <si>
    <t>230</t>
  </si>
  <si>
    <t>280</t>
  </si>
  <si>
    <t>382</t>
  </si>
  <si>
    <t>380</t>
  </si>
  <si>
    <t>560</t>
  </si>
  <si>
    <t xml:space="preserve">Konsultacijų skaičius </t>
  </si>
  <si>
    <t xml:space="preserve">Mokinių atostogų programų ir kitų neformaliojo vaikų švietimo veiklų  finansavimas </t>
  </si>
  <si>
    <r>
      <t xml:space="preserve">Savivaldybės biudžeto lėšos </t>
    </r>
    <r>
      <rPr>
        <b/>
        <sz val="11"/>
        <rFont val="Times New Roman"/>
        <family val="1"/>
      </rPr>
      <t>SB</t>
    </r>
  </si>
  <si>
    <r>
      <t xml:space="preserve">Biudžetinių įstaigų pajamos </t>
    </r>
    <r>
      <rPr>
        <b/>
        <sz val="11"/>
        <rFont val="Times New Roman"/>
        <family val="1"/>
      </rPr>
      <t>BIP</t>
    </r>
  </si>
  <si>
    <r>
      <t xml:space="preserve">Valstybės biudžeto specialiosios tikslinės dotacijos lėšos </t>
    </r>
    <r>
      <rPr>
        <b/>
        <sz val="11"/>
        <rFont val="Times New Roman"/>
        <family val="1"/>
      </rPr>
      <t>SB(VB)</t>
    </r>
  </si>
  <si>
    <r>
      <t>Savivaldybės paskolos lėšos</t>
    </r>
    <r>
      <rPr>
        <b/>
        <sz val="11"/>
        <rFont val="Times New Roman"/>
        <family val="1"/>
      </rPr>
      <t xml:space="preserve"> SB</t>
    </r>
    <r>
      <rPr>
        <sz val="11"/>
        <rFont val="Times New Roman"/>
        <family val="1"/>
      </rPr>
      <t>(</t>
    </r>
    <r>
      <rPr>
        <b/>
        <sz val="11"/>
        <rFont val="Times New Roman"/>
        <family val="1"/>
      </rPr>
      <t>P)</t>
    </r>
  </si>
  <si>
    <r>
      <rPr>
        <sz val="11"/>
        <rFont val="Times New Roman"/>
        <family val="1"/>
      </rPr>
      <t>Europos Sąjungos paramos lėšos</t>
    </r>
    <r>
      <rPr>
        <b/>
        <sz val="11"/>
        <rFont val="Times New Roman"/>
        <family val="1"/>
      </rPr>
      <t xml:space="preserve"> ES</t>
    </r>
  </si>
  <si>
    <r>
      <t xml:space="preserve">Valstybės biudžeto lėšos </t>
    </r>
    <r>
      <rPr>
        <b/>
        <sz val="11"/>
        <rFont val="Times New Roman"/>
        <family val="1"/>
      </rPr>
      <t>LRVB</t>
    </r>
  </si>
  <si>
    <r>
      <t xml:space="preserve">Kiti finansavimo šaltiniai </t>
    </r>
    <r>
      <rPr>
        <b/>
        <sz val="11"/>
        <rFont val="Times New Roman"/>
        <family val="1"/>
      </rPr>
      <t>Kt</t>
    </r>
  </si>
  <si>
    <t>96
22
74</t>
  </si>
  <si>
    <t>Koordinuotų sporto šakų skaičius</t>
  </si>
  <si>
    <t xml:space="preserve">Viešosios infrastruktūros atnaujinimas </t>
  </si>
  <si>
    <t xml:space="preserve">Žemės sklypų formavimo ir pertvarkymo projektų bei kadastrinių planų rengimas </t>
  </si>
  <si>
    <r>
      <rPr>
        <sz val="11"/>
        <color theme="1"/>
        <rFont val="Times New Roman"/>
        <family val="1"/>
        <charset val="186"/>
      </rPr>
      <t xml:space="preserve">Pilietinio ugdymo priemonių, tradicinių ir kitų švenčių minėjimas </t>
    </r>
    <r>
      <rPr>
        <sz val="11"/>
        <color rgb="FFFF0000"/>
        <rFont val="Times New Roman"/>
        <family val="1"/>
      </rPr>
      <t xml:space="preserve">
</t>
    </r>
  </si>
  <si>
    <t xml:space="preserve">
5</t>
  </si>
  <si>
    <t>03 
07</t>
  </si>
  <si>
    <t>04 Savivaldybės ir viešojo valdymo paslaugų kokybės užtikrinimas ir gerinimas</t>
  </si>
  <si>
    <t xml:space="preserve">Parodų ir renginių skaičius 
(Vyšnių festivalis)
</t>
  </si>
  <si>
    <t>Kompleksinis Joniškio miesto daugiabučių gyvenamųjų namų kvartalų sutvarkymas</t>
  </si>
  <si>
    <t xml:space="preserve">Teritorijų planavimo dokumentų rengimas, keitimas, koregavimas  </t>
  </si>
  <si>
    <t xml:space="preserve">Nutiesti vandentiekio tinklai, km
Nutiesti nuotekų tinklai, km
</t>
  </si>
  <si>
    <t xml:space="preserve">Ištyrinėtos teritorijos plotas kv. m
</t>
  </si>
  <si>
    <t>Rajono pasiekiamumo gerinimas, gyventojų mobilumas, tvarios energetikos vystymas</t>
  </si>
  <si>
    <t>Tvarkyti Joniškio rajono savivaldybei priklausiančias patalpas, pastatus, inžinerinius statinius</t>
  </si>
  <si>
    <t xml:space="preserve">Vykdyti kraštovaizdžio apsaugą, darnų viešųjų erdvių puoselėjimą </t>
  </si>
  <si>
    <t xml:space="preserve">Įstaigų, kurioms skirtas finansavimas, skaičius </t>
  </si>
  <si>
    <t xml:space="preserve">Autobusų parko atsiskaitymas už kurą su tiekėju civilinėje byloje 
</t>
  </si>
  <si>
    <t>Ugdymo turinio atnaujinimas, kitų strategijų įgyvendinimas, švietimo vadybos tobulinimas</t>
  </si>
  <si>
    <r>
      <t xml:space="preserve">Tobulinti švietimo padalinio specialistų ir ugdymo įstaigų vadovų veiklos savianalizę ir vadybinę kompetenciją, </t>
    </r>
    <r>
      <rPr>
        <b/>
        <sz val="11"/>
        <color theme="1"/>
        <rFont val="Times New Roman"/>
        <family val="1"/>
      </rPr>
      <t>koordinuoti ankstyvąją intervencinę pagalbą</t>
    </r>
  </si>
  <si>
    <r>
      <t xml:space="preserve">Projekto „Ikimokyklinio ir mokyklinio įstaigų sveikatos kabinetų aprūpinimas metodinėmis priemonėmis“ įgyvendinimas 
</t>
    </r>
    <r>
      <rPr>
        <i/>
        <sz val="11"/>
        <color theme="1"/>
        <rFont val="Times New Roman"/>
        <family val="1"/>
        <charset val="186"/>
      </rPr>
      <t>(investicinis projektas)</t>
    </r>
  </si>
  <si>
    <r>
      <t xml:space="preserve">„Saugi mokykla“ projekto įgyvendinimas Joniškio „Saulės“ pagrindinėje mokykloje
</t>
    </r>
    <r>
      <rPr>
        <i/>
        <sz val="11"/>
        <color theme="1"/>
        <rFont val="Times New Roman"/>
        <family val="1"/>
        <charset val="186"/>
      </rPr>
      <t>(investicinis projektas)</t>
    </r>
  </si>
  <si>
    <r>
      <t xml:space="preserve">Energinio efektyvumo didinimo priemonių diegimas Joniškio „Saulės“ pagrindinėje mokykloje
</t>
    </r>
    <r>
      <rPr>
        <i/>
        <sz val="11"/>
        <color theme="1"/>
        <rFont val="Times New Roman"/>
        <family val="1"/>
        <charset val="186"/>
      </rPr>
      <t>(investicinis projektas)</t>
    </r>
  </si>
  <si>
    <r>
      <t xml:space="preserve">Sporto aikštynų įrengimas
</t>
    </r>
    <r>
      <rPr>
        <i/>
        <sz val="12"/>
        <color theme="1"/>
        <rFont val="Times New Roman"/>
        <family val="1"/>
        <charset val="186"/>
      </rPr>
      <t>(investicinis projektas)</t>
    </r>
  </si>
  <si>
    <r>
      <t xml:space="preserve">Joniškio rajono bendruomeninių vaikų globos namų ir vaikų dienos centrų tinklo plėtra
</t>
    </r>
    <r>
      <rPr>
        <i/>
        <sz val="11"/>
        <rFont val="Times New Roman"/>
        <family val="1"/>
        <charset val="186"/>
      </rPr>
      <t>(investicinis projektas)</t>
    </r>
  </si>
  <si>
    <r>
      <t xml:space="preserve">Joniškio „Saulės“ pagrindinės mokyklos Dienos užimtumo centro plėtra
</t>
    </r>
    <r>
      <rPr>
        <i/>
        <sz val="11"/>
        <color theme="1"/>
        <rFont val="Times New Roman"/>
        <family val="1"/>
        <charset val="186"/>
      </rPr>
      <t>(investicinis projektas)</t>
    </r>
  </si>
  <si>
    <r>
      <t>Vandens gerinimo, geležies šalinimo sistemų įrengimas Joniškio rajono kaimo vietovėse (</t>
    </r>
    <r>
      <rPr>
        <i/>
        <sz val="12"/>
        <color theme="1"/>
        <rFont val="Times New Roman"/>
        <family val="1"/>
      </rPr>
      <t>dotacija UAB "Joniškio vandenys")
(investicinis projektas)</t>
    </r>
  </si>
  <si>
    <r>
      <t>Joniškio rajono Kriukų miestelio nuotekų valymo įrenginių rekonstrukcija, padidinant nuotekų išvalymo efektyvumą (</t>
    </r>
    <r>
      <rPr>
        <i/>
        <sz val="12"/>
        <rFont val="Times New Roman"/>
        <family val="1"/>
        <charset val="186"/>
      </rPr>
      <t>dotacija UAB „Joniškio vandenys“</t>
    </r>
    <r>
      <rPr>
        <sz val="12"/>
        <rFont val="Times New Roman"/>
        <family val="1"/>
        <charset val="186"/>
      </rPr>
      <t xml:space="preserve">)
</t>
    </r>
    <r>
      <rPr>
        <i/>
        <sz val="12"/>
        <rFont val="Times New Roman"/>
        <family val="1"/>
        <charset val="186"/>
      </rPr>
      <t>(investicinis projektas)</t>
    </r>
  </si>
  <si>
    <r>
      <t xml:space="preserve">Joniškio miesto privačių namų nuotekų surinkimo tinklų tiesimas ir prijungimas prie esamos centralizuotos infrastruktūros
</t>
    </r>
    <r>
      <rPr>
        <i/>
        <sz val="12"/>
        <rFont val="Times New Roman"/>
        <family val="1"/>
        <charset val="186"/>
      </rPr>
      <t>(investicinis projektas)</t>
    </r>
  </si>
  <si>
    <r>
      <t xml:space="preserve">Apšvietimo inžinierinių tinklų atnaujinimas ir plėtra Joniškio r. kaimo vietovėse
</t>
    </r>
    <r>
      <rPr>
        <i/>
        <sz val="12"/>
        <rFont val="Times New Roman"/>
        <family val="1"/>
        <charset val="186"/>
      </rPr>
      <t>(investicinis projektas)</t>
    </r>
  </si>
  <si>
    <r>
      <t xml:space="preserve">Saulės mūšio pergalės įamžinimas memorialiniu kompleksu 
</t>
    </r>
    <r>
      <rPr>
        <i/>
        <sz val="12"/>
        <rFont val="Times New Roman"/>
        <family val="1"/>
        <charset val="186"/>
      </rPr>
      <t>(investicinis projektas)</t>
    </r>
  </si>
  <si>
    <r>
      <t xml:space="preserve">Turizmą Joniškio rajone skatinančių projektų įgyvendinimas 
</t>
    </r>
    <r>
      <rPr>
        <i/>
        <sz val="12"/>
        <rFont val="Times New Roman"/>
        <family val="1"/>
        <charset val="186"/>
      </rPr>
      <t>(investicinis projektas)</t>
    </r>
  </si>
  <si>
    <r>
      <t xml:space="preserve">Ugdymo planui įgyvendinti, organizuoti, valdyti ir švietimo pagalbai teikti </t>
    </r>
    <r>
      <rPr>
        <i/>
        <sz val="11"/>
        <color theme="1"/>
        <rFont val="Times New Roman"/>
        <family val="1"/>
        <charset val="186"/>
      </rPr>
      <t>(tikslinė dotacija)</t>
    </r>
  </si>
  <si>
    <t xml:space="preserve">Šeimose ar pas budinčius globėjus globojamų vaikų, kurie gaus paslaugas, skaičius </t>
  </si>
  <si>
    <r>
      <t xml:space="preserve">Švietimo įstaigų ugdymo aplinkos finansavimas </t>
    </r>
    <r>
      <rPr>
        <i/>
        <sz val="11"/>
        <rFont val="Times New Roman"/>
        <family val="1"/>
        <charset val="186"/>
      </rPr>
      <t>(SB(VB) lėšos - tikslinė dotacija)</t>
    </r>
    <r>
      <rPr>
        <b/>
        <sz val="11"/>
        <rFont val="Times New Roman"/>
        <family val="1"/>
      </rPr>
      <t xml:space="preserve"> </t>
    </r>
  </si>
  <si>
    <r>
      <t>Užtikrinti kultūros įstaigų veiklą</t>
    </r>
    <r>
      <rPr>
        <i/>
        <sz val="12"/>
        <rFont val="Times New Roman"/>
        <family val="1"/>
        <charset val="186"/>
      </rPr>
      <t xml:space="preserve"> (SB(VB) lėšos - tikslinė dotacija)</t>
    </r>
  </si>
  <si>
    <r>
      <t xml:space="preserve">Užtikrinti efektyvų valstybinių (perduotų savivaldybėms) funkcijų vykdymą </t>
    </r>
    <r>
      <rPr>
        <i/>
        <sz val="12"/>
        <rFont val="Times New Roman"/>
        <family val="1"/>
        <charset val="186"/>
      </rPr>
      <t>(tikslinės dotacijos)</t>
    </r>
  </si>
  <si>
    <r>
      <t xml:space="preserve">Kelių priežiūros ir plėtros programos įgyvendinimas 
</t>
    </r>
    <r>
      <rPr>
        <i/>
        <sz val="12"/>
        <rFont val="Times New Roman"/>
        <family val="1"/>
        <charset val="186"/>
      </rPr>
      <t>(SB(VB) lėšos - tikslinė dotacija)</t>
    </r>
  </si>
  <si>
    <t xml:space="preserve">„Saulės“ pagrindinė mokykla </t>
  </si>
  <si>
    <t>JONIŠKIO RAJONO SAVIVALDYBĖS 2023–2025 M. STRATEGINIS VEIKLOS PLANAS</t>
  </si>
  <si>
    <t>2025 metai</t>
  </si>
  <si>
    <t>2022 metų išlaidos</t>
  </si>
  <si>
    <t>2025 metų išlaidų projektas</t>
  </si>
  <si>
    <r>
      <t xml:space="preserve">Energinio efektyvumo didinimo priemonių diegimas Joniškio M. Slančiausko progimnazijoje
</t>
    </r>
    <r>
      <rPr>
        <i/>
        <sz val="11"/>
        <color theme="1"/>
        <rFont val="Times New Roman"/>
        <family val="1"/>
        <charset val="186"/>
      </rPr>
      <t>(investicinis projektas)</t>
    </r>
  </si>
  <si>
    <t>2023 metams skirti asignavimai</t>
  </si>
  <si>
    <t>2025 metų asignavimų projektas</t>
  </si>
  <si>
    <t xml:space="preserve">  JONIŠKIO RAJONO SAVIVALDYBĖS 2023–2025 METŲ STRATEGINIS VEIKLOS PLANAS                                                                                                                   
</t>
  </si>
  <si>
    <t xml:space="preserve"> 2025 metų išlaidų projektas</t>
  </si>
  <si>
    <t>1
1
180</t>
  </si>
  <si>
    <t>Rekonstruotas Joniškio miesto stadionas 
Parengta techninė dokumentacija Žagarės gimnazijos aikštynų rekonstrukcijai
Pastatytas ir įrengtas sporto paskirties pastatas Joniškio miesto stadione, kv. m. 
Rekonstruotas Žagarės miesto stadionas ir Žagarės gimnazijos lauko sporto aikštynai, vnt.</t>
  </si>
  <si>
    <t xml:space="preserve">
4</t>
  </si>
  <si>
    <t>JONIŠKIO RAJONO SAVIVALDYBĖS 2023-2025 METŲ STRATEGINIS VEIKLOS PLANAS</t>
  </si>
  <si>
    <t xml:space="preserve">Prižiūrėtų ir aptarnautų stebėjimo kamerų Joniškio mieste skaičius
</t>
  </si>
  <si>
    <t xml:space="preserve">2022 metų išlaidos </t>
  </si>
  <si>
    <t>16
14
70</t>
  </si>
  <si>
    <t>Sutvarkytų tvenkinių HTS skaičius                      Griovių remontas, km                            Griovių priežiūra, ha</t>
  </si>
  <si>
    <t xml:space="preserve">Pagal poreikį suformuotų ir įregistruotų bylų skaičius
</t>
  </si>
  <si>
    <t>Pagal poreikį suformuotų ir įregistruotų bylų skaičius
Pagal poreikį suformuotų ir užregistruotų deklaracijų skaičius</t>
  </si>
  <si>
    <t>Įrengtas kolumbariumas</t>
  </si>
  <si>
    <t xml:space="preserve">Rekonstruotų gatvių ir suremontuotų šaligatvių ilgis km
</t>
  </si>
  <si>
    <r>
      <t>5,2</t>
    </r>
    <r>
      <rPr>
        <sz val="12"/>
        <rFont val="Times New Roman"/>
        <family val="1"/>
      </rPr>
      <t xml:space="preserve">
</t>
    </r>
  </si>
  <si>
    <t xml:space="preserve">Įrengtų saulės fotovoltinių  jėgainių skaičius
Įrengtų elektros kaupimo įrenginių skaičius 
</t>
  </si>
  <si>
    <t>15
19</t>
  </si>
  <si>
    <t>Įrengti inžineriniai tinklai proc.</t>
  </si>
  <si>
    <t>Atliktų kultūros paveldo statinių inventorizavimo skaičius</t>
  </si>
  <si>
    <t xml:space="preserve">Įrašytų į Nekilnojamojo kultūros paveldo inventorių objektų skaičius </t>
  </si>
  <si>
    <t>Sutvarkytas ir naudojimui pritaikytas pastato vidinis kiemas</t>
  </si>
  <si>
    <t xml:space="preserve">  JONIŠKIO RAJONO SAVIVALDYBĖS 2023-2025 METŲ STRATEGINIS VEIKLOS PLANAS                                                                                                                     
</t>
  </si>
  <si>
    <t xml:space="preserve">Įgyvendintų aplinkos apsaugos rėmimo specialiosios programos priemonių skaičius
Gyventojams kompensuotų individualių valymo įrenginių skaičius
Įrengtų tekstilės konteinerių skaičius </t>
  </si>
  <si>
    <t>15
40
10</t>
  </si>
  <si>
    <t>15
40</t>
  </si>
  <si>
    <t xml:space="preserve">Joniškio pagrindinė mokykla </t>
  </si>
  <si>
    <t xml:space="preserve">Padengtų palūkanų dalis proc.
</t>
  </si>
  <si>
    <t>03
09</t>
  </si>
  <si>
    <t xml:space="preserve">1
</t>
  </si>
  <si>
    <t>Rajono gyventojų saviraiška, užimtumas ir socializacija</t>
  </si>
  <si>
    <t>Ugdymo įstaigų bendruomeninių iniciatyvų finansavimas</t>
  </si>
  <si>
    <t xml:space="preserve">Finansuotų ugdymo įstaigų bendruomeninių  iniciatyvų skaičius </t>
  </si>
  <si>
    <t xml:space="preserve">                                                                                                                     
JONIŠKIO RAJONO SAVIVALDYBĖS 2023–2025 METŲ STRATEGINIS VEIKLOS PLANAS
</t>
  </si>
  <si>
    <r>
      <t xml:space="preserve">Socialinių, vienkartinių, laidojimo pašalpų,  būsto šildymo išlaidų ir išlaidų karštam vandeniui, kieto ir kito kuro kompensacijų  mokėjimas
</t>
    </r>
    <r>
      <rPr>
        <i/>
        <sz val="11"/>
        <rFont val="Times New Roman"/>
        <family val="1"/>
        <charset val="186"/>
      </rPr>
      <t>(SB(VB) lėšos – tikslinė dotacija)</t>
    </r>
  </si>
  <si>
    <t>Socialinių išmokų ir kompensacijų, skiriamų dėl užsieniečių, pasitraukusių iš Ukrainos dėl Rusijos Federacijos karinių veiksmų Ukrainoje, mokėjimas</t>
  </si>
  <si>
    <r>
      <t xml:space="preserve">Socialinės globos teikimo asmenims su sunkia negalia apmokėjimas
</t>
    </r>
    <r>
      <rPr>
        <i/>
        <sz val="11"/>
        <rFont val="Times New Roman"/>
        <family val="1"/>
        <charset val="186"/>
      </rPr>
      <t>(SB(VB) lėšos – tikslinė dotacija)</t>
    </r>
  </si>
  <si>
    <r>
      <t xml:space="preserve">Mokinių nemokamas maitinimas mokyklose ir aprūpinimas mokinio reikmenimis
</t>
    </r>
    <r>
      <rPr>
        <i/>
        <sz val="11"/>
        <rFont val="Times New Roman"/>
        <family val="1"/>
        <charset val="186"/>
      </rPr>
      <t>(SB(VB) lėšos – tikslinė dotacija)</t>
    </r>
  </si>
  <si>
    <t>Joniškio rajono pagrindinė mokykla</t>
  </si>
  <si>
    <t>306139248</t>
  </si>
  <si>
    <t>Humanitarinei pagalbai teikti</t>
  </si>
  <si>
    <t>Įsigytų humanitarinės pagalbos priemonių skaičius (pagal poreikį)</t>
  </si>
  <si>
    <r>
      <t xml:space="preserve">Gyvenamojo būsto ir aplinkos pritaikymas neįgaliems asmenims, liftų, keltuvų priežiūra
</t>
    </r>
    <r>
      <rPr>
        <i/>
        <sz val="11"/>
        <rFont val="Times New Roman"/>
        <family val="1"/>
        <charset val="186"/>
      </rPr>
      <t>(SB(VB) lėšos – tikslinė dotacija)</t>
    </r>
  </si>
  <si>
    <t>Prevencinės paslaugos</t>
  </si>
  <si>
    <t>prevencinių paslaugų</t>
  </si>
  <si>
    <t>Socialinės dirbtuvės</t>
  </si>
  <si>
    <t>socialinėse dirbtuvėse</t>
  </si>
  <si>
    <r>
      <t xml:space="preserve">Dienos ir trumpalaikės socialinės globos ir užimtumo paslaugų vaikams ir asmenims, vyresniems kaip 21 metai, su proto negalia teikimas Joniškio „Saulės“ pagrindinėje mokykloje
</t>
    </r>
    <r>
      <rPr>
        <i/>
        <sz val="11"/>
        <rFont val="Times New Roman"/>
        <family val="1"/>
        <charset val="186"/>
      </rPr>
      <t>(SB(VB) lėšos – tikslinė dotacija)</t>
    </r>
  </si>
  <si>
    <t xml:space="preserve">Vaikų ir asmenų, vyresnių kaip 21 m., kuriems teikiamos dienos ir trumpalaikės socialinės globos, užimtumo, įvairių specialistų paslaugos, skaičius </t>
  </si>
  <si>
    <r>
      <t xml:space="preserve">Socialinių paslaugų teikimas Joniškio rajono vaiko ir šeimos gerovės centre
</t>
    </r>
    <r>
      <rPr>
        <i/>
        <sz val="11"/>
        <rFont val="Times New Roman"/>
        <family val="1"/>
        <charset val="186"/>
      </rPr>
      <t>(SB(VB) lėšos – tikslinė dotacija)</t>
    </r>
  </si>
  <si>
    <t>6,7</t>
  </si>
  <si>
    <r>
      <t xml:space="preserve">Socialinės reabilitacijos paslaugų neįgaliesiems bendruomenėje finansavimas
</t>
    </r>
    <r>
      <rPr>
        <i/>
        <sz val="11"/>
        <rFont val="Times New Roman"/>
        <family val="1"/>
        <charset val="186"/>
      </rPr>
      <t>(SB(VB) lėšos – tikslinė dotacija)</t>
    </r>
  </si>
  <si>
    <r>
      <t xml:space="preserve">Dienos socialinės globos paslaugų teikimas Žagarės specialiojoje mokykloje
</t>
    </r>
    <r>
      <rPr>
        <i/>
        <sz val="11"/>
        <rFont val="Times New Roman"/>
        <family val="1"/>
        <charset val="186"/>
      </rPr>
      <t>(SB(VB) lėšos – tikslinė dotacija)</t>
    </r>
  </si>
  <si>
    <r>
      <t xml:space="preserve">Vaikų dienos socialinės priežiūros finansavimas
</t>
    </r>
    <r>
      <rPr>
        <i/>
        <sz val="11"/>
        <color theme="1"/>
        <rFont val="Times New Roman"/>
        <family val="1"/>
        <charset val="186"/>
      </rPr>
      <t>(SB(VB) lėšos – tikslinė dotacija)</t>
    </r>
  </si>
  <si>
    <r>
      <t xml:space="preserve">Visuomenės sveikatos stebėsena bei sveikos gyvensenos įgūdžių ugdymo įstaigose ir bendruomenėse stiprinimas 
</t>
    </r>
    <r>
      <rPr>
        <i/>
        <sz val="11"/>
        <rFont val="Times New Roman"/>
        <family val="1"/>
        <charset val="186"/>
      </rPr>
      <t>(SB(VB) lėšos – tikslinė dotacija)</t>
    </r>
  </si>
  <si>
    <r>
      <t xml:space="preserve">Neveiksnių asmenų būklės peržiūrėjimo užtikrinimas
</t>
    </r>
    <r>
      <rPr>
        <i/>
        <sz val="11"/>
        <rFont val="Times New Roman"/>
        <family val="1"/>
        <charset val="186"/>
      </rPr>
      <t>(SB(VB) lėšos – tikslinė dotacija)</t>
    </r>
  </si>
  <si>
    <r>
      <t xml:space="preserve">Psichinės ir emocinės sveikatos stiprinimo priemonių įgyvendinimo finansavimas 
</t>
    </r>
    <r>
      <rPr>
        <i/>
        <sz val="11"/>
        <rFont val="Times New Roman"/>
        <family val="1"/>
        <charset val="186"/>
      </rPr>
      <t>(SB(VB) lėšos – tikslinė dotacija)</t>
    </r>
  </si>
  <si>
    <t xml:space="preserve">Parengtos projektinės dokumentacijos skaičius 
</t>
  </si>
  <si>
    <t xml:space="preserve">
1</t>
  </si>
  <si>
    <t xml:space="preserve">Atlikta statinio konstrukcijų ekspertizė
Techninės dokumentacijos parengimas
</t>
  </si>
  <si>
    <t>Viešųjų erdvių patrauklumo didinimas, pritaikymas gyventojų poreikiams</t>
  </si>
  <si>
    <t xml:space="preserve">Poilsio zonų pritaikymas gyventojų poreikiams
</t>
  </si>
  <si>
    <t xml:space="preserve">Suroganizuotų sportinių renginių skaičius </t>
  </si>
  <si>
    <t>9</t>
  </si>
  <si>
    <t>Papildomų įrenginių įrengimas jaunimo laisvalaikio erdvėje</t>
  </si>
  <si>
    <t>Visuomenės poreikiams pritaikytas  pastatas</t>
  </si>
  <si>
    <r>
      <t xml:space="preserve">Atnaujinta aplinkos infrastruktūra ugdymo įstaigose 
</t>
    </r>
    <r>
      <rPr>
        <sz val="11"/>
        <rFont val="Times New Roman"/>
        <family val="1"/>
      </rPr>
      <t>(Joniškio A. Raudonikio meno mokyklos Žagarės filialo pastato langų ir durų keitimas)</t>
    </r>
    <r>
      <rPr>
        <sz val="11"/>
        <color rgb="FFFF0000"/>
        <rFont val="Times New Roman"/>
        <family val="1"/>
      </rPr>
      <t xml:space="preserve"> 
</t>
    </r>
    <r>
      <rPr>
        <sz val="11"/>
        <color theme="1"/>
        <rFont val="Times New Roman"/>
        <family val="1"/>
      </rPr>
      <t xml:space="preserve">
</t>
    </r>
  </si>
  <si>
    <t xml:space="preserve">Bendrojo lavinimo mokyklų mokinių sporto žaidynių vykdymas </t>
  </si>
  <si>
    <t>2
1</t>
  </si>
  <si>
    <t>Rajoninių ir respublikinių renginių skaičius
Kitų organizacijų sporto renginių, reprezentuojančių Joniškio rajoną skaičius</t>
  </si>
  <si>
    <t>Modernizuota sporto ir fizinio aktyvumo infrastruktūra Skaistgiryje</t>
  </si>
  <si>
    <t>Premijų skaičius (2023 m. M. Slančiausko premija, 2024 m. A. Varno premija)</t>
  </si>
  <si>
    <r>
      <t xml:space="preserve">Parengtų tvarkybos projektų kultūros paveldo objektams tvarkyti skaičius 
Tvarkomų kultūros paveldo objektų skaičius
</t>
    </r>
    <r>
      <rPr>
        <sz val="12"/>
        <rFont val="Times New Roman"/>
        <family val="1"/>
      </rPr>
      <t xml:space="preserve">
</t>
    </r>
  </si>
  <si>
    <r>
      <t xml:space="preserve">Vandens gerinimo, geležies šalinimo sistemų įrengimas Joniškio rajono kaimo vietovėse 
</t>
    </r>
    <r>
      <rPr>
        <i/>
        <sz val="12"/>
        <color theme="1"/>
        <rFont val="Times New Roman"/>
        <family val="1"/>
        <charset val="186"/>
      </rPr>
      <t>(investicinis projektas)</t>
    </r>
  </si>
  <si>
    <r>
      <t xml:space="preserve">Ugdymo prieinamumo didinimo priemonių diegimas atskirtį patiriantiems vaikams 
</t>
    </r>
    <r>
      <rPr>
        <i/>
        <sz val="11"/>
        <rFont val="Times New Roman"/>
        <family val="1"/>
        <charset val="186"/>
      </rPr>
      <t>(pažangos priemonė)</t>
    </r>
  </si>
  <si>
    <t xml:space="preserve">
2</t>
  </si>
  <si>
    <r>
      <t>Parengta techninė dokumentacija stogo konstrukcijų stiprinimui
Pastatų skaičius, kuriuose atlikti stogo konstrukcijų stiprinimo darbai (Kriukų seniūnija, vaikų lopšelis-darželis Ąžuoliukas)
Pagal poreikį suremontuotų pastatų skaičius</t>
    </r>
    <r>
      <rPr>
        <sz val="12"/>
        <rFont val="Times New Roman"/>
        <family val="1"/>
      </rPr>
      <t xml:space="preserve">
</t>
    </r>
  </si>
  <si>
    <r>
      <t xml:space="preserve">Naujai įrengtos apšvietimo linijos ilgis, km  Naujai įrengtų LED šviestuvų skaičius </t>
    </r>
    <r>
      <rPr>
        <sz val="12"/>
        <color rgb="FFFF0000"/>
        <rFont val="Times New Roman"/>
        <family val="1"/>
        <charset val="186"/>
      </rPr>
      <t xml:space="preserve"> </t>
    </r>
    <r>
      <rPr>
        <sz val="12"/>
        <rFont val="Times New Roman"/>
        <family val="1"/>
      </rPr>
      <t xml:space="preserve">
</t>
    </r>
    <r>
      <rPr>
        <sz val="12"/>
        <rFont val="Times New Roman"/>
        <family val="1"/>
      </rPr>
      <t xml:space="preserve">
</t>
    </r>
  </si>
  <si>
    <t xml:space="preserve">
8</t>
  </si>
  <si>
    <t xml:space="preserve">Parengta techninė dokumentacija pažangos priemonės įgyvendinimui
Ugdymo įstaigų skaičius, kuriose įrengtos edukacinės erdvės </t>
  </si>
  <si>
    <t>Socialinė priežiūra šeimoms</t>
  </si>
  <si>
    <t>šeimų, patiriančių sunkumų</t>
  </si>
  <si>
    <t>Individualios priežiūros specialistų darbui su šeimomis etatų skaičius</t>
  </si>
  <si>
    <t>23</t>
  </si>
  <si>
    <t>56</t>
  </si>
  <si>
    <t>177</t>
  </si>
  <si>
    <t>98</t>
  </si>
  <si>
    <t>105</t>
  </si>
  <si>
    <t>259</t>
  </si>
  <si>
    <t>222</t>
  </si>
  <si>
    <t>37
1</t>
  </si>
  <si>
    <t>Tvarkomas kapinių plotas, tūkst. m2</t>
  </si>
  <si>
    <t>73,1
1</t>
  </si>
  <si>
    <r>
      <t>Tvarkomas kapinių plotas, tūkst. m</t>
    </r>
    <r>
      <rPr>
        <vertAlign val="superscript"/>
        <sz val="12"/>
        <rFont val="Times New Roman"/>
        <family val="1"/>
        <charset val="186"/>
      </rPr>
      <t xml:space="preserve">2
</t>
    </r>
    <r>
      <rPr>
        <sz val="12"/>
        <rFont val="Times New Roman"/>
        <family val="1"/>
        <charset val="186"/>
      </rPr>
      <t>Įrengtos gyvūnų kapinės</t>
    </r>
  </si>
  <si>
    <t xml:space="preserve">Darbo rinkos politikos rengimas ir įgyvendinimas, gyventojų užimtumas </t>
  </si>
  <si>
    <t>2
2
1</t>
  </si>
  <si>
    <r>
      <t xml:space="preserve">Sporto ir fizinio aktyvumo infrastruktūros įrengimas
</t>
    </r>
    <r>
      <rPr>
        <i/>
        <sz val="12"/>
        <rFont val="Times New Roman"/>
        <family val="1"/>
        <charset val="186"/>
      </rPr>
      <t>(investicinis projektas)</t>
    </r>
  </si>
  <si>
    <r>
      <t>Vandens tiekimo ir nuotekų tvarkymo infrastruktūros renovavimas ir plėtra Joniškio rajone (I etapas) (</t>
    </r>
    <r>
      <rPr>
        <i/>
        <sz val="12"/>
        <rFont val="Times New Roman"/>
        <family val="1"/>
        <charset val="186"/>
      </rPr>
      <t>dotacija UAB "Joniškio vandenys")
(investicinis projektas)</t>
    </r>
  </si>
  <si>
    <r>
      <t xml:space="preserve">Užterštos naftos produktais teritorijos Joniškio rajone sutvarkymas
</t>
    </r>
    <r>
      <rPr>
        <i/>
        <sz val="12"/>
        <color theme="1"/>
        <rFont val="Times New Roman"/>
        <family val="1"/>
        <charset val="186"/>
      </rPr>
      <t>(investicinis projektas)</t>
    </r>
  </si>
  <si>
    <r>
      <t xml:space="preserve">Joniškio miesto gatvių ir </t>
    </r>
    <r>
      <rPr>
        <sz val="12"/>
        <rFont val="Times New Roman"/>
        <family val="1"/>
        <charset val="186"/>
      </rPr>
      <t>daugiabučių gyvenamųjų namų kvartalų</t>
    </r>
    <r>
      <rPr>
        <sz val="12"/>
        <rFont val="Times New Roman"/>
        <family val="1"/>
      </rPr>
      <t xml:space="preserve"> apšvietimo sistemos rekonstrukcija ir plėtra
</t>
    </r>
    <r>
      <rPr>
        <i/>
        <sz val="12"/>
        <rFont val="Times New Roman"/>
        <family val="1"/>
        <charset val="186"/>
      </rPr>
      <t>(investicinis projektas)</t>
    </r>
  </si>
  <si>
    <r>
      <t xml:space="preserve">Atsinaujinančių energijos išteklių panaudojimas visuomeniniuose pastatuose 
</t>
    </r>
    <r>
      <rPr>
        <i/>
        <sz val="12"/>
        <rFont val="Times New Roman"/>
        <family val="1"/>
        <charset val="186"/>
      </rPr>
      <t>(investiciniai projektai)</t>
    </r>
  </si>
  <si>
    <r>
      <t xml:space="preserve">Verslui patrauklių žemės sklypų ir teritorijų vystymas Joniškio rajone
</t>
    </r>
    <r>
      <rPr>
        <i/>
        <sz val="12"/>
        <rFont val="Times New Roman"/>
        <family val="1"/>
        <charset val="186"/>
      </rPr>
      <t>(investicinis projektas)</t>
    </r>
  </si>
  <si>
    <r>
      <t xml:space="preserve">Žagarės dvaro sodybos namo (Jaunimo g. 1) pritaikymas visuomenės poreikiams
</t>
    </r>
    <r>
      <rPr>
        <i/>
        <sz val="12"/>
        <rFont val="Times New Roman"/>
        <family val="1"/>
        <charset val="186"/>
      </rPr>
      <t>(investicinis projektas)</t>
    </r>
  </si>
  <si>
    <t>0,5</t>
  </si>
  <si>
    <r>
      <t xml:space="preserve">Prevencinių, bendrųjų ir socialinės priežiūros paslaugų teikimas                </t>
    </r>
    <r>
      <rPr>
        <i/>
        <sz val="11"/>
        <rFont val="Times New Roman"/>
        <family val="1"/>
        <charset val="186"/>
      </rPr>
      <t xml:space="preserve">                 (SB(VB) lėšos – tikslinė dotacija)</t>
    </r>
  </si>
  <si>
    <r>
      <t xml:space="preserve">Asmeninės pagalbos neįgaliesiems teikimas                                                                     </t>
    </r>
    <r>
      <rPr>
        <i/>
        <sz val="11"/>
        <rFont val="Times New Roman"/>
        <family val="1"/>
        <charset val="186"/>
      </rPr>
      <t>(SB(VB) lėšos – tikslinė dotacija)</t>
    </r>
  </si>
  <si>
    <r>
      <t xml:space="preserve">Edukacinių erdvių įrengimas Joniškio rajono ugdymo įstaigose, vystant visos dienos mokyklos veiklas
</t>
    </r>
    <r>
      <rPr>
        <i/>
        <sz val="11"/>
        <rFont val="Times New Roman"/>
        <family val="1"/>
        <charset val="186"/>
      </rPr>
      <t>(pažangos priemonė)</t>
    </r>
  </si>
  <si>
    <t xml:space="preserve">Parengta techninė dokumentacija pažangos priemonės įgyvendinimui
Ugdymo įstaigų skaičius, kuriose įdiegtos ugdymo prieinamumo didinimo priemonės
</t>
  </si>
  <si>
    <r>
      <t xml:space="preserve">Įgyvendintų projektų geodezinių, kadastrinių bylų formavimas </t>
    </r>
    <r>
      <rPr>
        <sz val="12"/>
        <rFont val="Times New Roman"/>
        <family val="1"/>
        <charset val="186"/>
      </rPr>
      <t>ir registravimas, deklaracijų apie statybos užbaigimą formavimas</t>
    </r>
  </si>
  <si>
    <t xml:space="preserve">2
15 </t>
  </si>
  <si>
    <t xml:space="preserve">2 
5 </t>
  </si>
  <si>
    <t xml:space="preserve">2
5 </t>
  </si>
  <si>
    <t>Finansuotų priemonių skaičius (individuali, edukacinė stipendija, joniškiečių piknikas, kiti renginiai)</t>
  </si>
  <si>
    <r>
      <rPr>
        <sz val="12"/>
        <color theme="1"/>
        <rFont val="Times New Roman"/>
        <family val="1"/>
        <charset val="186"/>
      </rPr>
      <t>2,3</t>
    </r>
    <r>
      <rPr>
        <sz val="12"/>
        <color rgb="FFFF0000"/>
        <rFont val="Times New Roman"/>
        <family val="1"/>
      </rPr>
      <t xml:space="preserve">
</t>
    </r>
    <r>
      <rPr>
        <sz val="12"/>
        <rFont val="Times New Roman"/>
        <family val="1"/>
        <charset val="186"/>
      </rPr>
      <t>80</t>
    </r>
  </si>
  <si>
    <t>Tvenkinių hidrotechnikos statinių remontas ir priežiūra, vnt.</t>
  </si>
  <si>
    <t xml:space="preserve">Įrengtas memorialinis kompleksas
</t>
  </si>
  <si>
    <t xml:space="preserve">1
</t>
  </si>
  <si>
    <t>2
2</t>
  </si>
  <si>
    <t>3
2</t>
  </si>
  <si>
    <t xml:space="preserve">Daugiabučių kvartalų teritorijose įrengtų/atnaujintų vaikų žaidimų aikštelių skaičius
                                                  </t>
  </si>
  <si>
    <r>
      <t>Įrengtų geriamojo vandens kolonėlių skaičius
Atnaujintų / naujai įrengtų informacinių stendų skaičius 
Įrengtas v</t>
    </r>
    <r>
      <rPr>
        <sz val="12"/>
        <rFont val="Times New Roman"/>
        <family val="1"/>
        <charset val="186"/>
      </rPr>
      <t>iešas miesto tualetas</t>
    </r>
  </si>
  <si>
    <t xml:space="preserve">Kompleksinių paslaugų gavėjų skaičius </t>
  </si>
  <si>
    <r>
      <t xml:space="preserve">Kompleksinių paslaugų Joniškio rajono šeimoms teikimas                                                                  </t>
    </r>
    <r>
      <rPr>
        <i/>
        <sz val="11"/>
        <rFont val="Times New Roman"/>
        <family val="1"/>
        <charset val="186"/>
      </rPr>
      <t>(SB(VB) lėšos – tikslinė dotacija)</t>
    </r>
  </si>
  <si>
    <t>Šeimų, kurioms teikiama individuali priežiūra, skaičius</t>
  </si>
  <si>
    <t xml:space="preserve">Nekilnojamojo kultūros paveldo pastatų pritaikymas visuomenės poreikiams
</t>
  </si>
  <si>
    <t>211</t>
  </si>
  <si>
    <t>215</t>
  </si>
  <si>
    <t>134</t>
  </si>
  <si>
    <t>140</t>
  </si>
  <si>
    <t>352</t>
  </si>
  <si>
    <t>350</t>
  </si>
  <si>
    <t>244</t>
  </si>
  <si>
    <t>240</t>
  </si>
  <si>
    <t>262</t>
  </si>
  <si>
    <t>270</t>
  </si>
  <si>
    <t>566</t>
  </si>
  <si>
    <t>409</t>
  </si>
  <si>
    <t>542</t>
  </si>
  <si>
    <t>540</t>
  </si>
  <si>
    <t>360</t>
  </si>
  <si>
    <r>
      <t xml:space="preserve">Būsto nuomos ar išperkamosios būsto nuomos mokesčių dalies ir socialinio būsto nuomininkų įsiskolinimų kompensavimas
</t>
    </r>
    <r>
      <rPr>
        <i/>
        <sz val="12"/>
        <rFont val="Times New Roman"/>
        <family val="1"/>
        <charset val="186"/>
      </rPr>
      <t>(SB(VB) lėšos – tikslinė dotacija)</t>
    </r>
  </si>
  <si>
    <r>
      <t>Joniškio rajono tvenkinių hidrotechninių statinių, drenažo rinktuvų, griovių, juose esančių statinių remontas, priežiūra ir kitos paslaugos</t>
    </r>
    <r>
      <rPr>
        <i/>
        <sz val="12"/>
        <rFont val="Times New Roman"/>
        <family val="1"/>
        <charset val="186"/>
      </rPr>
      <t xml:space="preserve">
(SB(VB) lėšos – tikslinė dotacija)</t>
    </r>
  </si>
  <si>
    <t xml:space="preserve">Atnaujintų sveikatos kabinetų skaičius 
Įranga ir metodinėmis priemonėmis aprūpintų kabinetų skaičius </t>
  </si>
  <si>
    <t>5
12</t>
  </si>
  <si>
    <t>Parengta Žagarės pirties pastato pritaikymo visuomenės poreikiams techninė dokumentacija
Atlikta parengto techninio projekto ekspertizė</t>
  </si>
  <si>
    <t xml:space="preserve">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</si>
</sst>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0.0;"/>
    <numFmt numFmtId="167" formatCode="0.0_ ;\-0.0\ "/>
  </numFmts>
  <fonts count="89" x14ac:knownFonts="1">
    <font>
      <sz val="10"/>
      <name val="Arial"/>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b/>
      <sz val="10"/>
      <name val="Times New Roman"/>
      <family val="1"/>
      <charset val="186"/>
    </font>
    <font>
      <sz val="8"/>
      <name val="Times New Roman"/>
      <family val="1"/>
    </font>
    <font>
      <b/>
      <sz val="12"/>
      <name val="Times New Roman"/>
      <family val="1"/>
      <charset val="186"/>
    </font>
    <font>
      <sz val="10"/>
      <name val="Times New Roman"/>
      <family val="1"/>
    </font>
    <font>
      <b/>
      <sz val="10"/>
      <name val="Times New Roman"/>
      <family val="1"/>
    </font>
    <font>
      <sz val="10"/>
      <name val="Arial"/>
      <family val="2"/>
      <charset val="186"/>
    </font>
    <font>
      <sz val="10"/>
      <name val="Times New Roman"/>
      <family val="1"/>
      <charset val="186"/>
    </font>
    <font>
      <sz val="12"/>
      <name val="Times New Roman"/>
      <family val="1"/>
    </font>
    <font>
      <sz val="12"/>
      <name val="Times New Roman"/>
      <family val="1"/>
      <charset val="186"/>
    </font>
    <font>
      <b/>
      <sz val="12"/>
      <name val="Times New Roman"/>
      <family val="1"/>
    </font>
    <font>
      <sz val="12"/>
      <color theme="1"/>
      <name val="Times New Roman"/>
      <family val="1"/>
      <charset val="186"/>
    </font>
    <font>
      <sz val="12"/>
      <color rgb="FFFF0000"/>
      <name val="Times New Roman"/>
      <family val="1"/>
    </font>
    <font>
      <sz val="12"/>
      <color theme="1"/>
      <name val="Times New Roman"/>
      <family val="1"/>
    </font>
    <font>
      <sz val="12"/>
      <color rgb="FFFF0000"/>
      <name val="Times New Roman"/>
      <family val="1"/>
      <charset val="186"/>
    </font>
    <font>
      <sz val="11"/>
      <color rgb="FFFF0000"/>
      <name val="Times New Roman"/>
      <family val="1"/>
    </font>
    <font>
      <sz val="12"/>
      <name val="Arial"/>
      <family val="2"/>
      <charset val="186"/>
    </font>
    <font>
      <sz val="11"/>
      <name val="Calibri"/>
      <family val="2"/>
      <charset val="186"/>
      <scheme val="minor"/>
    </font>
    <font>
      <sz val="12"/>
      <name val="Calibri"/>
      <family val="2"/>
      <charset val="186"/>
    </font>
    <font>
      <b/>
      <sz val="12"/>
      <color theme="1"/>
      <name val="Times New Roman"/>
      <family val="1"/>
    </font>
    <font>
      <sz val="12"/>
      <color theme="1"/>
      <name val="Calibri"/>
      <family val="2"/>
      <charset val="186"/>
    </font>
    <font>
      <sz val="12"/>
      <color rgb="FFFF0000"/>
      <name val="Calibri"/>
      <family val="2"/>
      <charset val="186"/>
    </font>
    <font>
      <sz val="12"/>
      <name val="Calibri"/>
      <family val="2"/>
      <charset val="186"/>
      <scheme val="minor"/>
    </font>
    <font>
      <sz val="8"/>
      <color rgb="FFFF0000"/>
      <name val="Times New Roman"/>
      <family val="1"/>
    </font>
    <font>
      <b/>
      <sz val="12"/>
      <color theme="1"/>
      <name val="Times New Roman"/>
      <family val="1"/>
      <charset val="186"/>
    </font>
    <font>
      <sz val="12"/>
      <color theme="1"/>
      <name val="Calibri"/>
      <family val="2"/>
      <charset val="186"/>
      <scheme val="minor"/>
    </font>
    <font>
      <b/>
      <sz val="12"/>
      <color rgb="FFFF0000"/>
      <name val="Times New Roman"/>
      <family val="1"/>
      <charset val="186"/>
    </font>
    <font>
      <sz val="9"/>
      <color rgb="FFFF0000"/>
      <name val="Times New Roman"/>
      <family val="1"/>
    </font>
    <font>
      <sz val="11"/>
      <color rgb="FFFF0000"/>
      <name val="Times New Roman"/>
      <family val="1"/>
      <charset val="186"/>
    </font>
    <font>
      <sz val="11"/>
      <name val="Calibri"/>
      <family val="2"/>
      <charset val="186"/>
    </font>
    <font>
      <sz val="11"/>
      <color rgb="FFFF0000"/>
      <name val="Calibri"/>
      <family val="2"/>
      <charset val="186"/>
    </font>
    <font>
      <i/>
      <sz val="12"/>
      <color theme="1"/>
      <name val="Times New Roman"/>
      <family val="1"/>
    </font>
    <font>
      <i/>
      <sz val="12"/>
      <name val="Times New Roman"/>
      <family val="1"/>
      <charset val="186"/>
    </font>
    <font>
      <i/>
      <sz val="12"/>
      <color theme="1"/>
      <name val="Times New Roman"/>
      <family val="1"/>
      <charset val="186"/>
    </font>
    <font>
      <sz val="10"/>
      <color rgb="FFFF0000"/>
      <name val="Times New Roman"/>
      <family val="1"/>
    </font>
    <font>
      <sz val="11"/>
      <name val="Times New Roman"/>
      <family val="1"/>
      <charset val="186"/>
    </font>
    <font>
      <sz val="9"/>
      <name val="Times New Roman"/>
      <family val="1"/>
    </font>
    <font>
      <b/>
      <u/>
      <sz val="12"/>
      <name val="Times New Roman"/>
      <family val="1"/>
      <charset val="186"/>
    </font>
    <font>
      <sz val="10"/>
      <color rgb="FFFF0000"/>
      <name val="Times New Roman"/>
      <family val="1"/>
      <charset val="186"/>
    </font>
    <font>
      <sz val="11"/>
      <name val="Times New Roman"/>
      <family val="1"/>
    </font>
    <font>
      <sz val="14"/>
      <name val="Times New Roman"/>
      <family val="1"/>
    </font>
    <font>
      <b/>
      <u/>
      <sz val="12"/>
      <name val="Times New Roman"/>
      <family val="1"/>
    </font>
    <font>
      <vertAlign val="superscript"/>
      <sz val="12"/>
      <name val="Times New Roman"/>
      <family val="1"/>
      <charset val="186"/>
    </font>
    <font>
      <sz val="8"/>
      <name val="Times New Roman"/>
      <family val="1"/>
      <charset val="186"/>
    </font>
    <font>
      <b/>
      <sz val="11"/>
      <name val="Times New Roman"/>
      <family val="1"/>
      <charset val="186"/>
    </font>
    <font>
      <sz val="11"/>
      <color indexed="8"/>
      <name val="Times New Roman"/>
      <family val="1"/>
      <charset val="186"/>
    </font>
    <font>
      <sz val="12"/>
      <color indexed="8"/>
      <name val="Times New Roman"/>
      <family val="1"/>
      <charset val="186"/>
    </font>
    <font>
      <b/>
      <sz val="12"/>
      <color indexed="8"/>
      <name val="Times New Roman"/>
      <family val="1"/>
      <charset val="186"/>
    </font>
    <font>
      <b/>
      <sz val="12"/>
      <name val="Arial"/>
      <family val="2"/>
    </font>
    <font>
      <sz val="12"/>
      <name val="Arial"/>
      <family val="2"/>
    </font>
    <font>
      <sz val="8"/>
      <color rgb="FFFF0000"/>
      <name val="Times New Roman"/>
      <family val="1"/>
      <charset val="186"/>
    </font>
    <font>
      <u/>
      <sz val="10"/>
      <color theme="10"/>
      <name val="Arial"/>
      <family val="2"/>
      <charset val="186"/>
    </font>
    <font>
      <b/>
      <sz val="11"/>
      <name val="Times New Roman"/>
      <family val="1"/>
    </font>
    <font>
      <b/>
      <sz val="11"/>
      <color theme="1"/>
      <name val="Times New Roman"/>
      <family val="1"/>
    </font>
    <font>
      <sz val="11"/>
      <color indexed="8"/>
      <name val="Times New Roman"/>
      <family val="1"/>
    </font>
    <font>
      <sz val="11"/>
      <color theme="1"/>
      <name val="Times New Roman"/>
      <family val="1"/>
    </font>
    <font>
      <b/>
      <sz val="11"/>
      <color indexed="8"/>
      <name val="Times New Roman"/>
      <family val="1"/>
    </font>
    <font>
      <b/>
      <sz val="10"/>
      <color indexed="8"/>
      <name val="Times New Roman"/>
      <family val="1"/>
    </font>
    <font>
      <sz val="11"/>
      <color theme="1"/>
      <name val="Times New Roman"/>
      <family val="1"/>
      <charset val="186"/>
    </font>
    <font>
      <sz val="11"/>
      <name val="Arial"/>
      <family val="2"/>
      <charset val="186"/>
    </font>
    <font>
      <b/>
      <sz val="11"/>
      <color theme="1"/>
      <name val="Times New Roman"/>
      <family val="1"/>
      <charset val="186"/>
    </font>
    <font>
      <sz val="11"/>
      <name val="Arial"/>
      <family val="2"/>
    </font>
    <font>
      <sz val="11"/>
      <color rgb="FFFF0000"/>
      <name val="Arial"/>
      <family val="2"/>
    </font>
    <font>
      <sz val="11"/>
      <color rgb="FF9C0006"/>
      <name val="Calibri"/>
      <family val="2"/>
      <charset val="186"/>
      <scheme val="minor"/>
    </font>
    <font>
      <sz val="9"/>
      <name val="Times New Roman"/>
      <family val="1"/>
      <charset val="186"/>
    </font>
    <font>
      <sz val="8"/>
      <color theme="4" tint="-0.249977111117893"/>
      <name val="Times New Roman"/>
      <family val="1"/>
      <charset val="186"/>
    </font>
    <font>
      <b/>
      <sz val="26"/>
      <color rgb="FFFF0000"/>
      <name val="Times New Roman"/>
      <family val="1"/>
      <charset val="186"/>
    </font>
    <font>
      <sz val="10"/>
      <color theme="1"/>
      <name val="Times New Roman"/>
      <family val="1"/>
      <charset val="186"/>
    </font>
    <font>
      <sz val="10"/>
      <color rgb="FFFF0000"/>
      <name val="Calibri"/>
      <family val="2"/>
      <charset val="186"/>
    </font>
    <font>
      <sz val="10"/>
      <color rgb="FFFF0000"/>
      <name val="Calibri"/>
      <family val="2"/>
      <charset val="186"/>
      <scheme val="minor"/>
    </font>
    <font>
      <sz val="10"/>
      <color theme="1"/>
      <name val="Calibri"/>
      <family val="2"/>
      <charset val="186"/>
      <scheme val="minor"/>
    </font>
    <font>
      <sz val="10"/>
      <name val="Calibri"/>
      <family val="2"/>
      <charset val="186"/>
    </font>
    <font>
      <b/>
      <u/>
      <sz val="11"/>
      <name val="Times New Roman"/>
      <family val="1"/>
      <charset val="186"/>
    </font>
    <font>
      <i/>
      <sz val="11"/>
      <color theme="1"/>
      <name val="Times New Roman"/>
      <family val="1"/>
      <charset val="186"/>
    </font>
    <font>
      <i/>
      <sz val="11"/>
      <name val="Times New Roman"/>
      <family val="1"/>
      <charset val="186"/>
    </font>
    <font>
      <sz val="11"/>
      <color theme="0" tint="-0.249977111117893"/>
      <name val="Times New Roman"/>
      <family val="1"/>
      <charset val="186"/>
    </font>
    <font>
      <b/>
      <sz val="12"/>
      <name val="Calibri"/>
      <family val="2"/>
      <charset val="186"/>
      <scheme val="minor"/>
    </font>
  </fonts>
  <fills count="16">
    <fill>
      <patternFill patternType="none"/>
    </fill>
    <fill>
      <patternFill patternType="gray125"/>
    </fill>
    <fill>
      <patternFill patternType="solid">
        <fgColor theme="0"/>
        <bgColor indexed="64"/>
      </patternFill>
    </fill>
    <fill>
      <patternFill patternType="solid">
        <fgColor indexed="13"/>
        <bgColor indexed="64"/>
      </patternFill>
    </fill>
    <fill>
      <patternFill patternType="solid">
        <fgColor indexed="44"/>
        <bgColor indexed="64"/>
      </patternFill>
    </fill>
    <fill>
      <patternFill patternType="solid">
        <fgColor indexed="42"/>
        <bgColor indexed="64"/>
      </patternFill>
    </fill>
    <fill>
      <patternFill patternType="solid">
        <fgColor rgb="FFDDDDDD"/>
        <bgColor indexed="64"/>
      </patternFill>
    </fill>
    <fill>
      <patternFill patternType="solid">
        <fgColor rgb="FF99CCFF"/>
        <bgColor indexed="64"/>
      </patternFill>
    </fill>
    <fill>
      <patternFill patternType="solid">
        <fgColor rgb="FFCCFFCC"/>
        <bgColor indexed="64"/>
      </patternFill>
    </fill>
    <fill>
      <patternFill patternType="solid">
        <fgColor indexed="9"/>
        <bgColor indexed="64"/>
      </patternFill>
    </fill>
    <fill>
      <patternFill patternType="solid">
        <fgColor rgb="FFD9D9D9"/>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indexed="2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s>
  <cellStyleXfs count="32">
    <xf numFmtId="0" fontId="0" fillId="0" borderId="0"/>
    <xf numFmtId="0" fontId="11" fillId="0" borderId="0"/>
    <xf numFmtId="0" fontId="18" fillId="0" borderId="0"/>
    <xf numFmtId="0" fontId="11" fillId="0" borderId="0"/>
    <xf numFmtId="0" fontId="11" fillId="0" borderId="0"/>
    <xf numFmtId="0" fontId="10" fillId="0" borderId="0"/>
    <xf numFmtId="0" fontId="18" fillId="0" borderId="0"/>
    <xf numFmtId="9" fontId="18" fillId="0" borderId="0" applyFont="0" applyFill="0" applyBorder="0" applyAlignment="0" applyProtection="0"/>
    <xf numFmtId="0" fontId="63" fillId="0" borderId="0" applyNumberFormat="0" applyFill="0" applyBorder="0" applyAlignment="0" applyProtection="0"/>
    <xf numFmtId="0" fontId="10" fillId="0" borderId="0"/>
    <xf numFmtId="0" fontId="75" fillId="14" borderId="0" applyNumberFormat="0" applyBorder="0" applyAlignment="0" applyProtection="0"/>
    <xf numFmtId="0" fontId="9" fillId="0" borderId="0"/>
    <xf numFmtId="0" fontId="8" fillId="0" borderId="0"/>
    <xf numFmtId="0" fontId="7" fillId="0" borderId="0"/>
    <xf numFmtId="0" fontId="18" fillId="0" borderId="0"/>
    <xf numFmtId="0" fontId="7" fillId="0" borderId="0"/>
    <xf numFmtId="0" fontId="6" fillId="0" borderId="0"/>
    <xf numFmtId="0" fontId="4" fillId="0" borderId="0"/>
    <xf numFmtId="0" fontId="3" fillId="0" borderId="0"/>
    <xf numFmtId="0" fontId="2" fillId="0" borderId="0"/>
    <xf numFmtId="0" fontId="1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633">
    <xf numFmtId="0" fontId="0" fillId="0" borderId="0" xfId="0"/>
    <xf numFmtId="0" fontId="14" fillId="0" borderId="0" xfId="1" applyFont="1" applyAlignment="1" applyProtection="1">
      <alignment vertical="top"/>
      <protection locked="0"/>
    </xf>
    <xf numFmtId="0" fontId="11" fillId="0" borderId="0" xfId="1" applyProtection="1">
      <protection locked="0"/>
    </xf>
    <xf numFmtId="0" fontId="15" fillId="0" borderId="0" xfId="1" applyFont="1" applyAlignment="1" applyProtection="1">
      <alignment horizontal="center" vertical="top" wrapText="1"/>
      <protection locked="0"/>
    </xf>
    <xf numFmtId="0" fontId="16" fillId="0" borderId="0" xfId="1" applyFont="1" applyAlignment="1" applyProtection="1">
      <alignment vertical="top"/>
      <protection locked="0"/>
    </xf>
    <xf numFmtId="0" fontId="16" fillId="0" borderId="0" xfId="1" applyFont="1" applyAlignment="1" applyProtection="1">
      <alignment horizontal="center" vertical="top"/>
      <protection locked="0"/>
    </xf>
    <xf numFmtId="0" fontId="17" fillId="0" borderId="0" xfId="1" applyFont="1" applyAlignment="1" applyProtection="1">
      <alignment vertical="top"/>
      <protection locked="0"/>
    </xf>
    <xf numFmtId="0" fontId="19" fillId="0" borderId="0" xfId="2" applyFont="1" applyAlignment="1">
      <alignment horizontal="center" vertical="top"/>
    </xf>
    <xf numFmtId="0" fontId="20" fillId="0" borderId="1" xfId="1" applyFont="1" applyBorder="1" applyAlignment="1" applyProtection="1">
      <alignment horizontal="center" vertical="center" textRotation="90"/>
      <protection locked="0"/>
    </xf>
    <xf numFmtId="49" fontId="22" fillId="4" borderId="1" xfId="1" applyNumberFormat="1" applyFont="1" applyFill="1" applyBorder="1" applyAlignment="1" applyProtection="1">
      <alignment horizontal="center" vertical="top" wrapText="1"/>
      <protection locked="0"/>
    </xf>
    <xf numFmtId="49" fontId="22" fillId="4" borderId="1" xfId="1" applyNumberFormat="1" applyFont="1" applyFill="1" applyBorder="1" applyAlignment="1" applyProtection="1">
      <alignment horizontal="center" vertical="top"/>
      <protection locked="0"/>
    </xf>
    <xf numFmtId="49" fontId="22" fillId="5" borderId="1" xfId="1" applyNumberFormat="1" applyFont="1" applyFill="1" applyBorder="1" applyAlignment="1" applyProtection="1">
      <alignment horizontal="center" vertical="top"/>
      <protection locked="0"/>
    </xf>
    <xf numFmtId="0" fontId="20" fillId="0" borderId="1" xfId="1" applyFont="1" applyBorder="1" applyAlignment="1" applyProtection="1">
      <alignment horizontal="center" vertical="top"/>
      <protection locked="0"/>
    </xf>
    <xf numFmtId="164" fontId="21" fillId="2" borderId="1" xfId="1" applyNumberFormat="1" applyFont="1" applyFill="1" applyBorder="1" applyAlignment="1">
      <alignment horizontal="center" vertical="top"/>
    </xf>
    <xf numFmtId="164" fontId="20" fillId="0" borderId="1" xfId="1" applyNumberFormat="1" applyFont="1" applyBorder="1" applyAlignment="1">
      <alignment horizontal="center" vertical="top"/>
    </xf>
    <xf numFmtId="0" fontId="27" fillId="0" borderId="0" xfId="1" applyFont="1" applyAlignment="1" applyProtection="1">
      <alignment vertical="top" wrapText="1"/>
      <protection locked="0"/>
    </xf>
    <xf numFmtId="0" fontId="15" fillId="6" borderId="1" xfId="1" applyFont="1" applyFill="1" applyBorder="1" applyAlignment="1" applyProtection="1">
      <alignment horizontal="center" vertical="top" wrapText="1"/>
      <protection locked="0"/>
    </xf>
    <xf numFmtId="164" fontId="15" fillId="6" borderId="1" xfId="1" applyNumberFormat="1" applyFont="1" applyFill="1" applyBorder="1" applyAlignment="1">
      <alignment horizontal="center" vertical="top"/>
    </xf>
    <xf numFmtId="0" fontId="29" fillId="0" borderId="0" xfId="1" applyFont="1" applyProtection="1">
      <protection locked="0"/>
    </xf>
    <xf numFmtId="49" fontId="22" fillId="7" borderId="1" xfId="1" applyNumberFormat="1" applyFont="1" applyFill="1" applyBorder="1" applyAlignment="1" applyProtection="1">
      <alignment horizontal="center" vertical="top"/>
      <protection locked="0"/>
    </xf>
    <xf numFmtId="164" fontId="25" fillId="6" borderId="1" xfId="1" applyNumberFormat="1" applyFont="1" applyFill="1" applyBorder="1" applyAlignment="1">
      <alignment horizontal="center" vertical="top"/>
    </xf>
    <xf numFmtId="164" fontId="25" fillId="0" borderId="1" xfId="1" applyNumberFormat="1" applyFont="1" applyBorder="1" applyAlignment="1">
      <alignment horizontal="center" vertical="top"/>
    </xf>
    <xf numFmtId="165" fontId="21" fillId="0" borderId="1" xfId="1" applyNumberFormat="1" applyFont="1" applyBorder="1" applyAlignment="1">
      <alignment horizontal="center" vertical="top"/>
    </xf>
    <xf numFmtId="0" fontId="27" fillId="0" borderId="0" xfId="1" applyFont="1" applyAlignment="1" applyProtection="1">
      <alignment vertical="top"/>
      <protection locked="0"/>
    </xf>
    <xf numFmtId="2" fontId="22" fillId="6" borderId="1" xfId="1" applyNumberFormat="1" applyFont="1" applyFill="1" applyBorder="1" applyAlignment="1" applyProtection="1">
      <alignment horizontal="center" vertical="top"/>
      <protection locked="0"/>
    </xf>
    <xf numFmtId="165" fontId="15" fillId="6" borderId="1" xfId="1" applyNumberFormat="1" applyFont="1" applyFill="1" applyBorder="1" applyAlignment="1">
      <alignment horizontal="center" vertical="top"/>
    </xf>
    <xf numFmtId="165" fontId="22" fillId="6" borderId="1" xfId="1" applyNumberFormat="1" applyFont="1" applyFill="1" applyBorder="1" applyAlignment="1">
      <alignment horizontal="center" vertical="top"/>
    </xf>
    <xf numFmtId="0" fontId="20" fillId="0" borderId="1" xfId="1" applyFont="1" applyBorder="1" applyAlignment="1" applyProtection="1">
      <alignment horizontal="center" vertical="top" wrapText="1"/>
      <protection locked="0"/>
    </xf>
    <xf numFmtId="165" fontId="25" fillId="0" borderId="1" xfId="1" applyNumberFormat="1" applyFont="1" applyBorder="1" applyAlignment="1">
      <alignment horizontal="center" vertical="top" wrapText="1"/>
    </xf>
    <xf numFmtId="165" fontId="25" fillId="6" borderId="1" xfId="1" applyNumberFormat="1" applyFont="1" applyFill="1" applyBorder="1" applyAlignment="1">
      <alignment horizontal="center" vertical="top" wrapText="1"/>
    </xf>
    <xf numFmtId="165" fontId="20" fillId="0" borderId="1" xfId="1" applyNumberFormat="1" applyFont="1" applyBorder="1" applyAlignment="1">
      <alignment horizontal="center" vertical="top" wrapText="1"/>
    </xf>
    <xf numFmtId="0" fontId="20" fillId="2" borderId="1" xfId="1" applyFont="1" applyFill="1" applyBorder="1" applyAlignment="1" applyProtection="1">
      <alignment horizontal="center" vertical="top"/>
      <protection locked="0"/>
    </xf>
    <xf numFmtId="165" fontId="25" fillId="0" borderId="1" xfId="1" applyNumberFormat="1" applyFont="1" applyBorder="1" applyAlignment="1">
      <alignment horizontal="center" vertical="top"/>
    </xf>
    <xf numFmtId="165" fontId="26" fillId="6" borderId="1" xfId="1" applyNumberFormat="1" applyFont="1" applyFill="1" applyBorder="1" applyAlignment="1">
      <alignment horizontal="center" vertical="top"/>
    </xf>
    <xf numFmtId="165" fontId="26" fillId="0" borderId="1" xfId="1" applyNumberFormat="1" applyFont="1" applyBorder="1" applyAlignment="1">
      <alignment horizontal="center" vertical="top"/>
    </xf>
    <xf numFmtId="0" fontId="12" fillId="0" borderId="0" xfId="1" applyFont="1" applyProtection="1">
      <protection locked="0"/>
    </xf>
    <xf numFmtId="165" fontId="20" fillId="6" borderId="1" xfId="1" applyNumberFormat="1" applyFont="1" applyFill="1" applyBorder="1" applyAlignment="1">
      <alignment horizontal="center" vertical="top" wrapText="1"/>
    </xf>
    <xf numFmtId="0" fontId="21" fillId="2" borderId="1" xfId="1" applyFont="1" applyFill="1" applyBorder="1" applyAlignment="1" applyProtection="1">
      <alignment horizontal="center" vertical="top" wrapText="1"/>
      <protection locked="0"/>
    </xf>
    <xf numFmtId="0" fontId="21" fillId="2" borderId="1" xfId="1" applyFont="1" applyFill="1" applyBorder="1" applyAlignment="1" applyProtection="1">
      <alignment horizontal="center" vertical="top"/>
      <protection locked="0"/>
    </xf>
    <xf numFmtId="165" fontId="23" fillId="2" borderId="1" xfId="1" applyNumberFormat="1" applyFont="1" applyFill="1" applyBorder="1" applyAlignment="1">
      <alignment horizontal="center" vertical="top"/>
    </xf>
    <xf numFmtId="165" fontId="21" fillId="2" borderId="1" xfId="1" applyNumberFormat="1" applyFont="1" applyFill="1" applyBorder="1" applyAlignment="1">
      <alignment horizontal="center" vertical="top"/>
    </xf>
    <xf numFmtId="0" fontId="29" fillId="2" borderId="0" xfId="1" applyFont="1" applyFill="1" applyProtection="1">
      <protection locked="0"/>
    </xf>
    <xf numFmtId="165" fontId="21" fillId="6" borderId="1" xfId="1" applyNumberFormat="1" applyFont="1" applyFill="1" applyBorder="1" applyAlignment="1">
      <alignment horizontal="center" vertical="top"/>
    </xf>
    <xf numFmtId="0" fontId="22" fillId="6" borderId="1" xfId="1" applyFont="1" applyFill="1" applyBorder="1" applyAlignment="1" applyProtection="1">
      <alignment horizontal="center" vertical="top"/>
      <protection locked="0"/>
    </xf>
    <xf numFmtId="0" fontId="21" fillId="9" borderId="1" xfId="1" applyFont="1" applyFill="1" applyBorder="1" applyAlignment="1" applyProtection="1">
      <alignment horizontal="center" vertical="top"/>
      <protection locked="0"/>
    </xf>
    <xf numFmtId="165" fontId="21" fillId="9" borderId="1" xfId="1" applyNumberFormat="1" applyFont="1" applyFill="1" applyBorder="1" applyAlignment="1">
      <alignment horizontal="center" vertical="top"/>
    </xf>
    <xf numFmtId="165" fontId="23" fillId="0" borderId="1" xfId="1" applyNumberFormat="1" applyFont="1" applyBorder="1" applyAlignment="1">
      <alignment horizontal="center" vertical="top"/>
    </xf>
    <xf numFmtId="0" fontId="35" fillId="0" borderId="0" xfId="1" applyFont="1" applyAlignment="1" applyProtection="1">
      <alignment vertical="top"/>
      <protection locked="0"/>
    </xf>
    <xf numFmtId="0" fontId="21" fillId="0" borderId="1" xfId="1" applyFont="1" applyBorder="1" applyAlignment="1" applyProtection="1">
      <alignment horizontal="center" vertical="top"/>
      <protection locked="0"/>
    </xf>
    <xf numFmtId="165" fontId="15" fillId="0" borderId="1" xfId="1" applyNumberFormat="1" applyFont="1" applyBorder="1" applyAlignment="1">
      <alignment horizontal="center" vertical="top"/>
    </xf>
    <xf numFmtId="165" fontId="38" fillId="6" borderId="1" xfId="1" applyNumberFormat="1" applyFont="1" applyFill="1" applyBorder="1" applyAlignment="1">
      <alignment horizontal="center" vertical="top"/>
    </xf>
    <xf numFmtId="0" fontId="22" fillId="6" borderId="1" xfId="1" applyFont="1" applyFill="1" applyBorder="1" applyAlignment="1" applyProtection="1">
      <alignment horizontal="center" vertical="top" wrapText="1"/>
      <protection locked="0"/>
    </xf>
    <xf numFmtId="164" fontId="22" fillId="6" borderId="1" xfId="1" applyNumberFormat="1" applyFont="1" applyFill="1" applyBorder="1" applyAlignment="1">
      <alignment horizontal="center" vertical="top"/>
    </xf>
    <xf numFmtId="0" fontId="39" fillId="0" borderId="0" xfId="1" applyFont="1" applyAlignment="1" applyProtection="1">
      <alignment vertical="top"/>
      <protection locked="0"/>
    </xf>
    <xf numFmtId="0" fontId="21" fillId="0" borderId="1" xfId="1" applyFont="1" applyBorder="1" applyAlignment="1" applyProtection="1">
      <alignment horizontal="center" vertical="top" wrapText="1"/>
      <protection locked="0"/>
    </xf>
    <xf numFmtId="164" fontId="21" fillId="9" borderId="1" xfId="1" applyNumberFormat="1" applyFont="1" applyFill="1" applyBorder="1" applyAlignment="1">
      <alignment horizontal="center" vertical="top"/>
    </xf>
    <xf numFmtId="0" fontId="41" fillId="0" borderId="0" xfId="2" applyFont="1" applyAlignment="1">
      <alignment vertical="center" wrapText="1"/>
    </xf>
    <xf numFmtId="49" fontId="22" fillId="5" borderId="1" xfId="1" applyNumberFormat="1" applyFont="1" applyFill="1" applyBorder="1" applyAlignment="1" applyProtection="1">
      <alignment horizontal="right" vertical="top"/>
      <protection locked="0"/>
    </xf>
    <xf numFmtId="0" fontId="16" fillId="0" borderId="0" xfId="1" applyFont="1" applyAlignment="1" applyProtection="1">
      <alignment vertical="top" wrapText="1"/>
      <protection locked="0"/>
    </xf>
    <xf numFmtId="0" fontId="15" fillId="11" borderId="1" xfId="1" applyFont="1" applyFill="1" applyBorder="1" applyAlignment="1" applyProtection="1">
      <alignment horizontal="center" vertical="top"/>
      <protection locked="0"/>
    </xf>
    <xf numFmtId="165" fontId="15" fillId="11" borderId="1" xfId="1" applyNumberFormat="1" applyFont="1" applyFill="1" applyBorder="1" applyAlignment="1">
      <alignment horizontal="center" vertical="top"/>
    </xf>
    <xf numFmtId="165" fontId="26" fillId="11" borderId="1" xfId="1" applyNumberFormat="1" applyFont="1" applyFill="1" applyBorder="1" applyAlignment="1">
      <alignment horizontal="center" vertical="top"/>
    </xf>
    <xf numFmtId="0" fontId="40" fillId="0" borderId="0" xfId="1" applyFont="1" applyAlignment="1" applyProtection="1">
      <alignment vertical="center"/>
      <protection locked="0"/>
    </xf>
    <xf numFmtId="0" fontId="23" fillId="9" borderId="1" xfId="1" applyFont="1" applyFill="1" applyBorder="1" applyAlignment="1" applyProtection="1">
      <alignment horizontal="center" vertical="top"/>
      <protection locked="0"/>
    </xf>
    <xf numFmtId="165" fontId="23" fillId="11" borderId="1" xfId="1" applyNumberFormat="1" applyFont="1" applyFill="1" applyBorder="1" applyAlignment="1">
      <alignment horizontal="center" vertical="top"/>
    </xf>
    <xf numFmtId="0" fontId="22" fillId="11" borderId="1" xfId="1" applyFont="1" applyFill="1" applyBorder="1" applyAlignment="1" applyProtection="1">
      <alignment horizontal="center" vertical="top"/>
      <protection locked="0"/>
    </xf>
    <xf numFmtId="165" fontId="22" fillId="11" borderId="1" xfId="1" applyNumberFormat="1" applyFont="1" applyFill="1" applyBorder="1" applyAlignment="1">
      <alignment horizontal="center" vertical="top"/>
    </xf>
    <xf numFmtId="165" fontId="21" fillId="10" borderId="1" xfId="1" applyNumberFormat="1" applyFont="1" applyFill="1" applyBorder="1" applyAlignment="1">
      <alignment horizontal="center" vertical="top"/>
    </xf>
    <xf numFmtId="0" fontId="24" fillId="0" borderId="0" xfId="1" applyFont="1" applyAlignment="1" applyProtection="1">
      <alignment vertical="top"/>
      <protection locked="0"/>
    </xf>
    <xf numFmtId="165" fontId="36" fillId="11" borderId="1" xfId="1" applyNumberFormat="1" applyFont="1" applyFill="1" applyBorder="1" applyAlignment="1">
      <alignment horizontal="center" vertical="top"/>
    </xf>
    <xf numFmtId="165" fontId="22" fillId="10" borderId="1" xfId="1" applyNumberFormat="1" applyFont="1" applyFill="1" applyBorder="1" applyAlignment="1">
      <alignment horizontal="center" vertical="top"/>
    </xf>
    <xf numFmtId="0" fontId="23" fillId="0" borderId="1" xfId="1" applyFont="1" applyBorder="1" applyAlignment="1" applyProtection="1">
      <alignment horizontal="center" vertical="top"/>
      <protection locked="0"/>
    </xf>
    <xf numFmtId="0" fontId="26" fillId="0" borderId="1" xfId="1" applyFont="1" applyBorder="1" applyAlignment="1" applyProtection="1">
      <alignment vertical="top" wrapText="1"/>
      <protection locked="0"/>
    </xf>
    <xf numFmtId="0" fontId="26" fillId="0" borderId="0" xfId="1" applyFont="1" applyAlignment="1" applyProtection="1">
      <alignment vertical="top"/>
      <protection locked="0"/>
    </xf>
    <xf numFmtId="165" fontId="36" fillId="10" borderId="1" xfId="1" applyNumberFormat="1" applyFont="1" applyFill="1" applyBorder="1" applyAlignment="1">
      <alignment horizontal="center" vertical="top"/>
    </xf>
    <xf numFmtId="0" fontId="20" fillId="0" borderId="0" xfId="1" applyFont="1" applyAlignment="1" applyProtection="1">
      <alignment vertical="top" wrapText="1"/>
      <protection locked="0"/>
    </xf>
    <xf numFmtId="49" fontId="15" fillId="4" borderId="1" xfId="1" applyNumberFormat="1" applyFont="1" applyFill="1" applyBorder="1" applyAlignment="1" applyProtection="1">
      <alignment horizontal="center" vertical="top"/>
      <protection locked="0"/>
    </xf>
    <xf numFmtId="49" fontId="15" fillId="5" borderId="1" xfId="1" applyNumberFormat="1" applyFont="1" applyFill="1" applyBorder="1" applyAlignment="1" applyProtection="1">
      <alignment horizontal="center" vertical="top"/>
      <protection locked="0"/>
    </xf>
    <xf numFmtId="0" fontId="20" fillId="0" borderId="1" xfId="3" applyFont="1" applyBorder="1" applyAlignment="1" applyProtection="1">
      <alignment horizontal="center" vertical="top"/>
      <protection locked="0"/>
    </xf>
    <xf numFmtId="165" fontId="25" fillId="0" borderId="1" xfId="3" applyNumberFormat="1" applyFont="1" applyBorder="1" applyAlignment="1">
      <alignment horizontal="center" vertical="top"/>
    </xf>
    <xf numFmtId="0" fontId="22" fillId="11" borderId="1" xfId="3" applyFont="1" applyFill="1" applyBorder="1" applyAlignment="1" applyProtection="1">
      <alignment horizontal="center" vertical="top"/>
      <protection locked="0"/>
    </xf>
    <xf numFmtId="165" fontId="22" fillId="11" borderId="1" xfId="3" applyNumberFormat="1" applyFont="1" applyFill="1" applyBorder="1" applyAlignment="1">
      <alignment horizontal="center" vertical="top"/>
    </xf>
    <xf numFmtId="165" fontId="21" fillId="11" borderId="1" xfId="1" applyNumberFormat="1" applyFont="1" applyFill="1" applyBorder="1" applyAlignment="1">
      <alignment horizontal="center" vertical="top"/>
    </xf>
    <xf numFmtId="0" fontId="46" fillId="0" borderId="0" xfId="1" applyFont="1" applyAlignment="1" applyProtection="1">
      <alignment vertical="top" wrapText="1"/>
      <protection locked="0"/>
    </xf>
    <xf numFmtId="0" fontId="15" fillId="10" borderId="1" xfId="1" applyFont="1" applyFill="1" applyBorder="1" applyAlignment="1" applyProtection="1">
      <alignment horizontal="center" vertical="top"/>
      <protection locked="0"/>
    </xf>
    <xf numFmtId="165" fontId="15" fillId="10" borderId="1" xfId="1" applyNumberFormat="1" applyFont="1" applyFill="1" applyBorder="1" applyAlignment="1">
      <alignment horizontal="center" vertical="top"/>
    </xf>
    <xf numFmtId="0" fontId="40" fillId="0" borderId="0" xfId="1" applyFont="1" applyAlignment="1" applyProtection="1">
      <alignment vertical="top"/>
      <protection locked="0"/>
    </xf>
    <xf numFmtId="49" fontId="21" fillId="2" borderId="1" xfId="1" applyNumberFormat="1" applyFont="1" applyFill="1" applyBorder="1" applyAlignment="1" applyProtection="1">
      <alignment vertical="top" wrapText="1"/>
      <protection locked="0"/>
    </xf>
    <xf numFmtId="0" fontId="21" fillId="0" borderId="1" xfId="1" applyFont="1" applyBorder="1" applyAlignment="1" applyProtection="1">
      <alignment horizontal="center" vertical="center" wrapText="1"/>
      <protection locked="0"/>
    </xf>
    <xf numFmtId="0" fontId="40" fillId="0" borderId="0" xfId="1" applyFont="1" applyAlignment="1" applyProtection="1">
      <alignment vertical="top" wrapText="1"/>
      <protection locked="0"/>
    </xf>
    <xf numFmtId="49" fontId="21" fillId="2" borderId="1" xfId="1" applyNumberFormat="1" applyFont="1" applyFill="1" applyBorder="1" applyAlignment="1" applyProtection="1">
      <alignment horizontal="left" vertical="top" wrapText="1"/>
      <protection locked="0"/>
    </xf>
    <xf numFmtId="0" fontId="21" fillId="0" borderId="1" xfId="1" applyFont="1" applyBorder="1" applyAlignment="1" applyProtection="1">
      <alignment vertical="top" wrapText="1"/>
      <protection locked="0"/>
    </xf>
    <xf numFmtId="0" fontId="21" fillId="0" borderId="1" xfId="1" applyFont="1" applyBorder="1" applyAlignment="1" applyProtection="1">
      <alignment horizontal="left" vertical="top" wrapText="1"/>
      <protection locked="0"/>
    </xf>
    <xf numFmtId="165" fontId="21" fillId="12" borderId="1" xfId="1" applyNumberFormat="1" applyFont="1" applyFill="1" applyBorder="1" applyAlignment="1">
      <alignment horizontal="center" vertical="top"/>
    </xf>
    <xf numFmtId="0" fontId="23" fillId="11" borderId="1" xfId="1" applyFont="1" applyFill="1" applyBorder="1" applyAlignment="1">
      <alignment horizontal="center" vertical="top"/>
    </xf>
    <xf numFmtId="0" fontId="48" fillId="0" borderId="0" xfId="1" applyFont="1" applyAlignment="1" applyProtection="1">
      <alignment vertical="top"/>
      <protection locked="0"/>
    </xf>
    <xf numFmtId="0" fontId="21" fillId="2" borderId="1" xfId="2" applyFont="1" applyFill="1" applyBorder="1" applyAlignment="1">
      <alignment horizontal="center" vertical="top"/>
    </xf>
    <xf numFmtId="165" fontId="23" fillId="0" borderId="1" xfId="2" applyNumberFormat="1" applyFont="1" applyBorder="1" applyAlignment="1">
      <alignment horizontal="center" vertical="top"/>
    </xf>
    <xf numFmtId="165" fontId="21" fillId="0" borderId="1" xfId="2" applyNumberFormat="1" applyFont="1" applyBorder="1" applyAlignment="1">
      <alignment horizontal="center" vertical="top"/>
    </xf>
    <xf numFmtId="0" fontId="15" fillId="10" borderId="1" xfId="2" applyFont="1" applyFill="1" applyBorder="1" applyAlignment="1">
      <alignment horizontal="center" vertical="top"/>
    </xf>
    <xf numFmtId="165" fontId="15" fillId="10" borderId="1" xfId="2" applyNumberFormat="1" applyFont="1" applyFill="1" applyBorder="1" applyAlignment="1">
      <alignment horizontal="center" vertical="top"/>
    </xf>
    <xf numFmtId="0" fontId="46" fillId="0" borderId="0" xfId="1" applyFont="1" applyAlignment="1" applyProtection="1">
      <alignment vertical="top"/>
      <protection locked="0"/>
    </xf>
    <xf numFmtId="165" fontId="20" fillId="2" borderId="1" xfId="1" applyNumberFormat="1" applyFont="1" applyFill="1" applyBorder="1" applyAlignment="1">
      <alignment horizontal="center" vertical="top"/>
    </xf>
    <xf numFmtId="165" fontId="20" fillId="11" borderId="1" xfId="1" applyNumberFormat="1" applyFont="1" applyFill="1" applyBorder="1" applyAlignment="1">
      <alignment horizontal="center" vertical="top"/>
    </xf>
    <xf numFmtId="165" fontId="20" fillId="0" borderId="1" xfId="1" applyNumberFormat="1" applyFont="1" applyBorder="1" applyAlignment="1">
      <alignment horizontal="center" vertical="top"/>
    </xf>
    <xf numFmtId="0" fontId="20" fillId="0" borderId="1" xfId="4" applyFont="1" applyBorder="1" applyAlignment="1" applyProtection="1">
      <alignment horizontal="center" vertical="top"/>
      <protection locked="0"/>
    </xf>
    <xf numFmtId="165" fontId="25" fillId="2" borderId="1" xfId="4" applyNumberFormat="1" applyFont="1" applyFill="1" applyBorder="1" applyAlignment="1">
      <alignment horizontal="center" vertical="top"/>
    </xf>
    <xf numFmtId="165" fontId="25" fillId="11" borderId="1" xfId="4" applyNumberFormat="1" applyFont="1" applyFill="1" applyBorder="1" applyAlignment="1">
      <alignment horizontal="center" vertical="top"/>
    </xf>
    <xf numFmtId="165" fontId="25" fillId="0" borderId="1" xfId="4" applyNumberFormat="1" applyFont="1" applyBorder="1" applyAlignment="1">
      <alignment horizontal="center" vertical="top"/>
    </xf>
    <xf numFmtId="0" fontId="15" fillId="11" borderId="1" xfId="4" applyFont="1" applyFill="1" applyBorder="1" applyAlignment="1" applyProtection="1">
      <alignment horizontal="center" vertical="top"/>
      <protection locked="0"/>
    </xf>
    <xf numFmtId="165" fontId="15" fillId="11" borderId="1" xfId="4" applyNumberFormat="1" applyFont="1" applyFill="1" applyBorder="1" applyAlignment="1">
      <alignment horizontal="center" vertical="top"/>
    </xf>
    <xf numFmtId="165" fontId="25" fillId="11" borderId="1" xfId="1" applyNumberFormat="1" applyFont="1" applyFill="1" applyBorder="1" applyAlignment="1">
      <alignment horizontal="center" vertical="top"/>
    </xf>
    <xf numFmtId="165" fontId="24" fillId="11" borderId="1" xfId="1" applyNumberFormat="1" applyFont="1" applyFill="1" applyBorder="1" applyAlignment="1">
      <alignment horizontal="center" vertical="top"/>
    </xf>
    <xf numFmtId="0" fontId="20" fillId="9" borderId="1" xfId="1" applyFont="1" applyFill="1" applyBorder="1" applyAlignment="1" applyProtection="1">
      <alignment horizontal="center" vertical="top"/>
      <protection locked="0"/>
    </xf>
    <xf numFmtId="165" fontId="20" fillId="10" borderId="1" xfId="1" applyNumberFormat="1" applyFont="1" applyFill="1" applyBorder="1" applyAlignment="1">
      <alignment horizontal="center" vertical="top"/>
    </xf>
    <xf numFmtId="165" fontId="21" fillId="0" borderId="0" xfId="1" applyNumberFormat="1" applyFont="1" applyAlignment="1">
      <alignment vertical="top" wrapText="1"/>
    </xf>
    <xf numFmtId="0" fontId="22" fillId="11" borderId="1" xfId="1" applyFont="1" applyFill="1" applyBorder="1" applyAlignment="1" applyProtection="1">
      <alignment horizontal="center" vertical="top" wrapText="1"/>
      <protection locked="0"/>
    </xf>
    <xf numFmtId="164" fontId="31" fillId="11" borderId="1" xfId="1" applyNumberFormat="1" applyFont="1" applyFill="1" applyBorder="1" applyAlignment="1">
      <alignment horizontal="center" vertical="top"/>
    </xf>
    <xf numFmtId="165" fontId="31" fillId="11" borderId="1" xfId="1" applyNumberFormat="1" applyFont="1" applyFill="1" applyBorder="1" applyAlignment="1">
      <alignment horizontal="center" vertical="top"/>
    </xf>
    <xf numFmtId="164" fontId="31" fillId="2" borderId="1" xfId="1" applyNumberFormat="1" applyFont="1" applyFill="1" applyBorder="1" applyAlignment="1">
      <alignment horizontal="center" vertical="top"/>
    </xf>
    <xf numFmtId="164" fontId="23" fillId="2" borderId="1" xfId="1" applyNumberFormat="1" applyFont="1" applyFill="1" applyBorder="1" applyAlignment="1">
      <alignment horizontal="center" vertical="top"/>
    </xf>
    <xf numFmtId="0" fontId="22" fillId="3" borderId="1" xfId="1" applyFont="1" applyFill="1" applyBorder="1" applyAlignment="1" applyProtection="1">
      <alignment vertical="top"/>
      <protection locked="0"/>
    </xf>
    <xf numFmtId="165" fontId="15" fillId="3" borderId="1" xfId="1" applyNumberFormat="1" applyFont="1" applyFill="1" applyBorder="1" applyAlignment="1">
      <alignment horizontal="center" vertical="top"/>
    </xf>
    <xf numFmtId="0" fontId="20" fillId="0" borderId="0" xfId="1" applyFont="1" applyAlignment="1" applyProtection="1">
      <alignment vertical="top"/>
      <protection locked="0"/>
    </xf>
    <xf numFmtId="0" fontId="20" fillId="0" borderId="0" xfId="1" applyFont="1" applyAlignment="1" applyProtection="1">
      <alignment horizontal="center" vertical="top"/>
      <protection locked="0"/>
    </xf>
    <xf numFmtId="0" fontId="21" fillId="0" borderId="0" xfId="1" applyFont="1" applyAlignment="1" applyProtection="1">
      <alignment vertical="top"/>
      <protection locked="0"/>
    </xf>
    <xf numFmtId="0" fontId="34" fillId="0" borderId="0" xfId="1" applyFont="1" applyProtection="1">
      <protection locked="0"/>
    </xf>
    <xf numFmtId="49" fontId="16" fillId="0" borderId="0" xfId="2" applyNumberFormat="1" applyFont="1" applyAlignment="1">
      <alignment vertical="top"/>
    </xf>
    <xf numFmtId="49" fontId="16" fillId="0" borderId="0" xfId="2" applyNumberFormat="1" applyFont="1" applyAlignment="1">
      <alignment horizontal="right" vertical="top"/>
    </xf>
    <xf numFmtId="49" fontId="17" fillId="0" borderId="0" xfId="2" applyNumberFormat="1" applyFont="1" applyAlignment="1">
      <alignment horizontal="right" vertical="top"/>
    </xf>
    <xf numFmtId="165" fontId="17" fillId="0" borderId="0" xfId="2" applyNumberFormat="1" applyFont="1" applyAlignment="1">
      <alignment horizontal="center" vertical="top"/>
    </xf>
    <xf numFmtId="49" fontId="22" fillId="0" borderId="0" xfId="2" applyNumberFormat="1" applyFont="1" applyAlignment="1">
      <alignment horizontal="center" vertical="top" wrapText="1"/>
    </xf>
    <xf numFmtId="0" fontId="28" fillId="0" borderId="0" xfId="2" applyFont="1" applyAlignment="1">
      <alignment horizontal="center" vertical="top" wrapText="1"/>
    </xf>
    <xf numFmtId="0" fontId="21" fillId="0" borderId="1" xfId="0" applyFont="1" applyBorder="1" applyAlignment="1">
      <alignment horizontal="center" vertical="center" wrapText="1"/>
    </xf>
    <xf numFmtId="165" fontId="15" fillId="3" borderId="1" xfId="0" applyNumberFormat="1" applyFont="1" applyFill="1" applyBorder="1" applyAlignment="1">
      <alignment horizontal="center" vertical="top" wrapText="1"/>
    </xf>
    <xf numFmtId="165" fontId="15" fillId="13" borderId="1" xfId="0" applyNumberFormat="1" applyFont="1" applyFill="1" applyBorder="1" applyAlignment="1">
      <alignment horizontal="center" vertical="top" wrapText="1"/>
    </xf>
    <xf numFmtId="165" fontId="21" fillId="0" borderId="1" xfId="0" applyNumberFormat="1" applyFont="1" applyBorder="1" applyAlignment="1">
      <alignment horizontal="center" vertical="top" wrapText="1"/>
    </xf>
    <xf numFmtId="0" fontId="19" fillId="0" borderId="0" xfId="1" applyFont="1" applyAlignment="1" applyProtection="1">
      <alignment vertical="top"/>
      <protection locked="0"/>
    </xf>
    <xf numFmtId="165" fontId="21" fillId="0" borderId="1" xfId="0" applyNumberFormat="1" applyFont="1" applyBorder="1" applyAlignment="1">
      <alignment horizontal="center" vertical="top"/>
    </xf>
    <xf numFmtId="165" fontId="15" fillId="6" borderId="1" xfId="0" applyNumberFormat="1" applyFont="1" applyFill="1" applyBorder="1" applyAlignment="1">
      <alignment horizontal="center" vertical="top" wrapText="1"/>
    </xf>
    <xf numFmtId="0" fontId="14" fillId="0" borderId="0" xfId="2" applyFont="1" applyAlignment="1">
      <alignment vertical="top"/>
    </xf>
    <xf numFmtId="0" fontId="16" fillId="0" borderId="0" xfId="2" applyFont="1" applyAlignment="1">
      <alignment horizontal="left" vertical="top"/>
    </xf>
    <xf numFmtId="0" fontId="14" fillId="0" borderId="0" xfId="2" applyFont="1" applyAlignment="1">
      <alignment horizontal="center" vertical="top"/>
    </xf>
    <xf numFmtId="0" fontId="22" fillId="0" borderId="0" xfId="1" applyFont="1" applyAlignment="1" applyProtection="1">
      <alignment vertical="top"/>
      <protection locked="0"/>
    </xf>
    <xf numFmtId="165" fontId="14" fillId="0" borderId="0" xfId="2" applyNumberFormat="1" applyFont="1" applyAlignment="1">
      <alignment vertical="top"/>
    </xf>
    <xf numFmtId="0" fontId="16" fillId="0" borderId="5" xfId="1" applyFont="1" applyBorder="1" applyAlignment="1" applyProtection="1">
      <alignment vertical="top"/>
      <protection locked="0"/>
    </xf>
    <xf numFmtId="0" fontId="16" fillId="0" borderId="5" xfId="1" applyFont="1" applyBorder="1" applyAlignment="1" applyProtection="1">
      <alignment horizontal="center" vertical="top"/>
      <protection locked="0"/>
    </xf>
    <xf numFmtId="0" fontId="14" fillId="0" borderId="0" xfId="2" applyFont="1" applyAlignment="1">
      <alignment horizontal="right" vertical="top"/>
    </xf>
    <xf numFmtId="0" fontId="15" fillId="0" borderId="0" xfId="2" applyFont="1" applyAlignment="1">
      <alignment vertical="top"/>
    </xf>
    <xf numFmtId="0" fontId="17" fillId="0" borderId="0" xfId="2" applyFont="1" applyAlignment="1">
      <alignment horizontal="center" vertical="top"/>
    </xf>
    <xf numFmtId="0" fontId="20" fillId="0" borderId="1" xfId="2" applyFont="1" applyBorder="1" applyAlignment="1">
      <alignment horizontal="center" vertical="center" textRotation="90"/>
    </xf>
    <xf numFmtId="49" fontId="15" fillId="7" borderId="1" xfId="2" applyNumberFormat="1" applyFont="1" applyFill="1" applyBorder="1" applyAlignment="1">
      <alignment horizontal="center" vertical="top" wrapText="1"/>
    </xf>
    <xf numFmtId="49" fontId="15" fillId="7" borderId="1" xfId="2" applyNumberFormat="1" applyFont="1" applyFill="1" applyBorder="1" applyAlignment="1">
      <alignment horizontal="center" vertical="top"/>
    </xf>
    <xf numFmtId="49" fontId="15" fillId="5" borderId="1" xfId="2" applyNumberFormat="1" applyFont="1" applyFill="1" applyBorder="1" applyAlignment="1">
      <alignment horizontal="center" vertical="top"/>
    </xf>
    <xf numFmtId="0" fontId="20" fillId="0" borderId="1" xfId="2" applyFont="1" applyBorder="1" applyAlignment="1">
      <alignment horizontal="center" vertical="top"/>
    </xf>
    <xf numFmtId="165" fontId="20" fillId="0" borderId="1" xfId="2" applyNumberFormat="1" applyFont="1" applyBorder="1" applyAlignment="1">
      <alignment horizontal="center" vertical="top"/>
    </xf>
    <xf numFmtId="165" fontId="25" fillId="6" borderId="1" xfId="2" applyNumberFormat="1" applyFont="1" applyFill="1" applyBorder="1" applyAlignment="1">
      <alignment horizontal="center" vertical="top"/>
    </xf>
    <xf numFmtId="0" fontId="24" fillId="0" borderId="0" xfId="2" applyFont="1" applyAlignment="1">
      <alignment vertical="top"/>
    </xf>
    <xf numFmtId="0" fontId="22" fillId="6" borderId="1" xfId="2" applyFont="1" applyFill="1" applyBorder="1" applyAlignment="1">
      <alignment horizontal="center" vertical="top"/>
    </xf>
    <xf numFmtId="165" fontId="22" fillId="6" borderId="1" xfId="2" applyNumberFormat="1" applyFont="1" applyFill="1" applyBorder="1" applyAlignment="1">
      <alignment horizontal="center" vertical="top"/>
    </xf>
    <xf numFmtId="0" fontId="14" fillId="0" borderId="0" xfId="2" applyFont="1" applyAlignment="1">
      <alignment horizontal="left" vertical="top"/>
    </xf>
    <xf numFmtId="0" fontId="20" fillId="0" borderId="1" xfId="2" applyFont="1" applyBorder="1" applyAlignment="1">
      <alignment horizontal="center" vertical="top" wrapText="1"/>
    </xf>
    <xf numFmtId="165" fontId="20" fillId="6" borderId="1" xfId="2" applyNumberFormat="1" applyFont="1" applyFill="1" applyBorder="1" applyAlignment="1">
      <alignment horizontal="center" vertical="top"/>
    </xf>
    <xf numFmtId="165" fontId="24" fillId="6" borderId="1" xfId="2" applyNumberFormat="1" applyFont="1" applyFill="1" applyBorder="1" applyAlignment="1">
      <alignment horizontal="center" vertical="top"/>
    </xf>
    <xf numFmtId="49" fontId="22" fillId="7" borderId="1" xfId="2" applyNumberFormat="1" applyFont="1" applyFill="1" applyBorder="1" applyAlignment="1">
      <alignment horizontal="center" vertical="top"/>
    </xf>
    <xf numFmtId="49" fontId="22" fillId="5" borderId="1" xfId="2" applyNumberFormat="1" applyFont="1" applyFill="1" applyBorder="1" applyAlignment="1">
      <alignment horizontal="center" vertical="top"/>
    </xf>
    <xf numFmtId="165" fontId="25" fillId="0" borderId="1" xfId="2" applyNumberFormat="1" applyFont="1" applyBorder="1" applyAlignment="1">
      <alignment horizontal="center" vertical="top"/>
    </xf>
    <xf numFmtId="49" fontId="22" fillId="7" borderId="1" xfId="2" applyNumberFormat="1" applyFont="1" applyFill="1" applyBorder="1" applyAlignment="1">
      <alignment horizontal="center" vertical="top" wrapText="1"/>
    </xf>
    <xf numFmtId="165" fontId="24" fillId="0" borderId="1" xfId="2" applyNumberFormat="1" applyFont="1" applyBorder="1" applyAlignment="1">
      <alignment horizontal="center" vertical="top"/>
    </xf>
    <xf numFmtId="0" fontId="21" fillId="2" borderId="1" xfId="2" applyFont="1" applyFill="1" applyBorder="1" applyAlignment="1">
      <alignment horizontal="center" vertical="top" wrapText="1"/>
    </xf>
    <xf numFmtId="0" fontId="15" fillId="6" borderId="1" xfId="2" applyFont="1" applyFill="1" applyBorder="1" applyAlignment="1">
      <alignment horizontal="center" vertical="top"/>
    </xf>
    <xf numFmtId="165" fontId="31" fillId="6" borderId="1" xfId="2" applyNumberFormat="1" applyFont="1" applyFill="1" applyBorder="1" applyAlignment="1">
      <alignment horizontal="center" vertical="top"/>
    </xf>
    <xf numFmtId="165" fontId="15" fillId="6" borderId="1" xfId="2" applyNumberFormat="1" applyFont="1" applyFill="1" applyBorder="1" applyAlignment="1">
      <alignment horizontal="center" vertical="top"/>
    </xf>
    <xf numFmtId="0" fontId="20" fillId="2" borderId="1" xfId="2" applyFont="1" applyFill="1" applyBorder="1" applyAlignment="1">
      <alignment horizontal="center" vertical="top" wrapText="1"/>
    </xf>
    <xf numFmtId="165" fontId="20" fillId="2" borderId="1" xfId="2" applyNumberFormat="1" applyFont="1" applyFill="1" applyBorder="1" applyAlignment="1">
      <alignment horizontal="center" vertical="top"/>
    </xf>
    <xf numFmtId="0" fontId="20" fillId="2" borderId="1" xfId="2" applyFont="1" applyFill="1" applyBorder="1" applyAlignment="1">
      <alignment vertical="top" wrapText="1"/>
    </xf>
    <xf numFmtId="0" fontId="20" fillId="2" borderId="1" xfId="2" applyFont="1" applyFill="1" applyBorder="1" applyAlignment="1">
      <alignment horizontal="center" vertical="top"/>
    </xf>
    <xf numFmtId="0" fontId="24" fillId="0" borderId="0" xfId="2" applyFont="1" applyAlignment="1">
      <alignment vertical="top" wrapText="1"/>
    </xf>
    <xf numFmtId="165" fontId="24" fillId="2" borderId="1" xfId="2" applyNumberFormat="1" applyFont="1" applyFill="1" applyBorder="1" applyAlignment="1">
      <alignment horizontal="center" vertical="top"/>
    </xf>
    <xf numFmtId="0" fontId="21" fillId="0" borderId="1" xfId="2" applyFont="1" applyBorder="1" applyAlignment="1">
      <alignment horizontal="center" vertical="top" wrapText="1"/>
    </xf>
    <xf numFmtId="165" fontId="21" fillId="2" borderId="1" xfId="2" applyNumberFormat="1" applyFont="1" applyFill="1" applyBorder="1" applyAlignment="1">
      <alignment horizontal="center" vertical="top"/>
    </xf>
    <xf numFmtId="165" fontId="21" fillId="6" borderId="1" xfId="2" applyNumberFormat="1" applyFont="1" applyFill="1" applyBorder="1" applyAlignment="1">
      <alignment horizontal="center" vertical="top"/>
    </xf>
    <xf numFmtId="165" fontId="15" fillId="2" borderId="1" xfId="2" applyNumberFormat="1" applyFont="1" applyFill="1" applyBorder="1" applyAlignment="1">
      <alignment horizontal="center" vertical="top"/>
    </xf>
    <xf numFmtId="0" fontId="46" fillId="0" borderId="0" xfId="2" applyFont="1" applyAlignment="1">
      <alignment vertical="top" wrapText="1"/>
    </xf>
    <xf numFmtId="49" fontId="22" fillId="3" borderId="1" xfId="2" applyNumberFormat="1" applyFont="1" applyFill="1" applyBorder="1" applyAlignment="1">
      <alignment horizontal="center" vertical="top"/>
    </xf>
    <xf numFmtId="165" fontId="22" fillId="3" borderId="1" xfId="2" applyNumberFormat="1" applyFont="1" applyFill="1" applyBorder="1" applyAlignment="1">
      <alignment horizontal="center" vertical="top"/>
    </xf>
    <xf numFmtId="0" fontId="48" fillId="0" borderId="0" xfId="2" applyFont="1" applyAlignment="1">
      <alignment vertical="top"/>
    </xf>
    <xf numFmtId="0" fontId="48" fillId="9" borderId="0" xfId="2" applyFont="1" applyFill="1" applyAlignment="1">
      <alignment vertical="top"/>
    </xf>
    <xf numFmtId="0" fontId="48" fillId="0" borderId="0" xfId="2" applyFont="1" applyAlignment="1">
      <alignment vertical="top" wrapText="1"/>
    </xf>
    <xf numFmtId="0" fontId="20" fillId="0" borderId="0" xfId="2" applyFont="1" applyAlignment="1">
      <alignment vertical="top" wrapText="1"/>
    </xf>
    <xf numFmtId="0" fontId="16" fillId="0" borderId="0" xfId="2" applyFont="1" applyAlignment="1">
      <alignment horizontal="center" vertical="top"/>
    </xf>
    <xf numFmtId="0" fontId="15" fillId="0" borderId="0" xfId="2" applyFont="1" applyAlignment="1">
      <alignment horizontal="left" vertical="top" wrapText="1"/>
    </xf>
    <xf numFmtId="0" fontId="18" fillId="0" borderId="0" xfId="2" applyAlignment="1">
      <alignment horizontal="left" vertical="top" wrapText="1"/>
    </xf>
    <xf numFmtId="0" fontId="47" fillId="0" borderId="0" xfId="2" applyFont="1" applyAlignment="1">
      <alignment vertical="top" wrapText="1"/>
    </xf>
    <xf numFmtId="0" fontId="21" fillId="0" borderId="0" xfId="2" applyFont="1" applyAlignment="1">
      <alignment vertical="top" wrapText="1"/>
    </xf>
    <xf numFmtId="0" fontId="51" fillId="0" borderId="0" xfId="2" applyFont="1" applyAlignment="1">
      <alignment vertical="top"/>
    </xf>
    <xf numFmtId="0" fontId="20" fillId="0" borderId="0" xfId="2" applyFont="1" applyAlignment="1">
      <alignment vertical="top"/>
    </xf>
    <xf numFmtId="0" fontId="47" fillId="0" borderId="0" xfId="2" applyFont="1" applyAlignment="1">
      <alignment vertical="top"/>
    </xf>
    <xf numFmtId="165" fontId="22" fillId="0" borderId="0" xfId="2" applyNumberFormat="1" applyFont="1" applyAlignment="1">
      <alignment horizontal="right" vertical="top"/>
    </xf>
    <xf numFmtId="0" fontId="20" fillId="0" borderId="0" xfId="5" applyFont="1" applyAlignment="1" applyProtection="1">
      <alignment vertical="top"/>
      <protection locked="0"/>
    </xf>
    <xf numFmtId="0" fontId="22" fillId="0" borderId="0" xfId="5" applyFont="1" applyAlignment="1" applyProtection="1">
      <alignment vertical="top"/>
      <protection locked="0"/>
    </xf>
    <xf numFmtId="0" fontId="20" fillId="0" borderId="0" xfId="5" applyFont="1" applyAlignment="1" applyProtection="1">
      <alignment vertical="top" wrapText="1"/>
      <protection locked="0"/>
    </xf>
    <xf numFmtId="0" fontId="14" fillId="0" borderId="5" xfId="2" applyFont="1" applyBorder="1" applyAlignment="1">
      <alignment vertical="top"/>
    </xf>
    <xf numFmtId="0" fontId="14" fillId="0" borderId="5" xfId="2" applyFont="1" applyBorder="1" applyAlignment="1">
      <alignment horizontal="center" vertical="top"/>
    </xf>
    <xf numFmtId="0" fontId="14" fillId="0" borderId="0" xfId="6" applyFont="1" applyAlignment="1" applyProtection="1">
      <alignment vertical="top"/>
      <protection locked="0"/>
    </xf>
    <xf numFmtId="0" fontId="14" fillId="0" borderId="0" xfId="6" applyFont="1" applyAlignment="1" applyProtection="1">
      <alignment horizontal="center" vertical="top"/>
      <protection locked="0"/>
    </xf>
    <xf numFmtId="0" fontId="20" fillId="0" borderId="0" xfId="6" applyFont="1" applyAlignment="1" applyProtection="1">
      <alignment vertical="top"/>
      <protection locked="0"/>
    </xf>
    <xf numFmtId="0" fontId="52" fillId="0" borderId="0" xfId="6" applyFont="1" applyAlignment="1" applyProtection="1">
      <alignment vertical="top"/>
      <protection locked="0"/>
    </xf>
    <xf numFmtId="0" fontId="21" fillId="0" borderId="0" xfId="6" applyFont="1" applyAlignment="1" applyProtection="1">
      <alignment vertical="top"/>
      <protection locked="0"/>
    </xf>
    <xf numFmtId="0" fontId="19" fillId="0" borderId="0" xfId="6" applyFont="1" applyProtection="1">
      <protection locked="0"/>
    </xf>
    <xf numFmtId="0" fontId="20" fillId="0" borderId="1" xfId="6" applyFont="1" applyBorder="1" applyAlignment="1" applyProtection="1">
      <alignment horizontal="center" vertical="center" textRotation="90"/>
      <protection locked="0"/>
    </xf>
    <xf numFmtId="0" fontId="22" fillId="4" borderId="1" xfId="6" applyFont="1" applyFill="1" applyBorder="1" applyAlignment="1" applyProtection="1">
      <alignment horizontal="center" vertical="top" wrapText="1"/>
      <protection locked="0"/>
    </xf>
    <xf numFmtId="49" fontId="22" fillId="0" borderId="1" xfId="6" applyNumberFormat="1" applyFont="1" applyBorder="1" applyAlignment="1" applyProtection="1">
      <alignment horizontal="left" vertical="top" wrapText="1"/>
      <protection locked="0"/>
    </xf>
    <xf numFmtId="0" fontId="21" fillId="2" borderId="1" xfId="6" applyFont="1" applyFill="1" applyBorder="1" applyAlignment="1" applyProtection="1">
      <alignment horizontal="center" vertical="center"/>
      <protection locked="0"/>
    </xf>
    <xf numFmtId="165" fontId="21" fillId="0" borderId="1" xfId="6" applyNumberFormat="1" applyFont="1" applyBorder="1" applyAlignment="1">
      <alignment horizontal="center" vertical="top"/>
    </xf>
    <xf numFmtId="165" fontId="21" fillId="6" borderId="1" xfId="6" applyNumberFormat="1" applyFont="1" applyFill="1" applyBorder="1" applyAlignment="1">
      <alignment horizontal="center" vertical="center"/>
    </xf>
    <xf numFmtId="165" fontId="21" fillId="2" borderId="1" xfId="6" applyNumberFormat="1" applyFont="1" applyFill="1" applyBorder="1" applyAlignment="1">
      <alignment horizontal="center" vertical="center"/>
    </xf>
    <xf numFmtId="0" fontId="20" fillId="2" borderId="1" xfId="6" applyFont="1" applyFill="1" applyBorder="1" applyAlignment="1" applyProtection="1">
      <alignment horizontal="center" vertical="top"/>
      <protection locked="0"/>
    </xf>
    <xf numFmtId="165" fontId="21" fillId="2" borderId="1" xfId="6" applyNumberFormat="1" applyFont="1" applyFill="1" applyBorder="1" applyAlignment="1">
      <alignment horizontal="center" vertical="top"/>
    </xf>
    <xf numFmtId="0" fontId="20" fillId="0" borderId="1" xfId="6" applyFont="1" applyBorder="1" applyAlignment="1" applyProtection="1">
      <alignment horizontal="center" vertical="top"/>
      <protection locked="0"/>
    </xf>
    <xf numFmtId="0" fontId="20" fillId="0" borderId="0" xfId="6" applyFont="1" applyAlignment="1" applyProtection="1">
      <alignment horizontal="left" vertical="top"/>
      <protection locked="0"/>
    </xf>
    <xf numFmtId="0" fontId="15" fillId="6" borderId="1" xfId="6" applyFont="1" applyFill="1" applyBorder="1" applyAlignment="1" applyProtection="1">
      <alignment horizontal="center" vertical="center"/>
      <protection locked="0"/>
    </xf>
    <xf numFmtId="165" fontId="15" fillId="6" borderId="1" xfId="6" applyNumberFormat="1" applyFont="1" applyFill="1" applyBorder="1" applyAlignment="1">
      <alignment horizontal="center" vertical="top"/>
    </xf>
    <xf numFmtId="165" fontId="15" fillId="6" borderId="1" xfId="6" applyNumberFormat="1" applyFont="1" applyFill="1" applyBorder="1" applyAlignment="1">
      <alignment horizontal="center" vertical="center"/>
    </xf>
    <xf numFmtId="49" fontId="22" fillId="2" borderId="1" xfId="6" applyNumberFormat="1" applyFont="1" applyFill="1" applyBorder="1" applyAlignment="1" applyProtection="1">
      <alignment horizontal="left" vertical="top" wrapText="1"/>
      <protection locked="0"/>
    </xf>
    <xf numFmtId="0" fontId="20" fillId="2" borderId="1" xfId="6" applyFont="1" applyFill="1" applyBorder="1" applyAlignment="1" applyProtection="1">
      <alignment vertical="center" wrapText="1"/>
      <protection locked="0"/>
    </xf>
    <xf numFmtId="165" fontId="20" fillId="2" borderId="1" xfId="6" applyNumberFormat="1" applyFont="1" applyFill="1" applyBorder="1" applyAlignment="1">
      <alignment horizontal="center" vertical="top"/>
    </xf>
    <xf numFmtId="0" fontId="24" fillId="0" borderId="0" xfId="6" applyFont="1" applyAlignment="1" applyProtection="1">
      <alignment vertical="top"/>
      <protection locked="0"/>
    </xf>
    <xf numFmtId="1" fontId="20" fillId="0" borderId="0" xfId="6" applyNumberFormat="1" applyFont="1" applyAlignment="1" applyProtection="1">
      <alignment vertical="top"/>
      <protection locked="0"/>
    </xf>
    <xf numFmtId="165" fontId="52" fillId="0" borderId="0" xfId="6" applyNumberFormat="1" applyFont="1" applyAlignment="1" applyProtection="1">
      <alignment vertical="top"/>
      <protection locked="0"/>
    </xf>
    <xf numFmtId="165" fontId="20" fillId="0" borderId="0" xfId="6" applyNumberFormat="1" applyFont="1" applyAlignment="1" applyProtection="1">
      <alignment vertical="top"/>
      <protection locked="0"/>
    </xf>
    <xf numFmtId="1" fontId="51" fillId="0" borderId="0" xfId="6" applyNumberFormat="1" applyFont="1" applyAlignment="1" applyProtection="1">
      <alignment vertical="top"/>
      <protection locked="0"/>
    </xf>
    <xf numFmtId="165" fontId="51" fillId="0" borderId="0" xfId="6" applyNumberFormat="1" applyFont="1" applyAlignment="1" applyProtection="1">
      <alignment vertical="top"/>
      <protection locked="0"/>
    </xf>
    <xf numFmtId="0" fontId="51" fillId="0" borderId="0" xfId="6" applyFont="1" applyAlignment="1" applyProtection="1">
      <alignment vertical="top"/>
      <protection locked="0"/>
    </xf>
    <xf numFmtId="165" fontId="31" fillId="6" borderId="1" xfId="6" applyNumberFormat="1" applyFont="1" applyFill="1" applyBorder="1" applyAlignment="1">
      <alignment horizontal="center" vertical="top"/>
    </xf>
    <xf numFmtId="165" fontId="20" fillId="0" borderId="0" xfId="6" applyNumberFormat="1" applyFont="1" applyAlignment="1" applyProtection="1">
      <alignment horizontal="left" vertical="top"/>
      <protection locked="0"/>
    </xf>
    <xf numFmtId="0" fontId="14" fillId="0" borderId="0" xfId="6" applyFont="1" applyAlignment="1" applyProtection="1">
      <alignment vertical="center"/>
      <protection locked="0"/>
    </xf>
    <xf numFmtId="0" fontId="27" fillId="0" borderId="0" xfId="6" applyFont="1" applyAlignment="1" applyProtection="1">
      <alignment vertical="top"/>
      <protection locked="0"/>
    </xf>
    <xf numFmtId="165" fontId="23" fillId="2" borderId="1" xfId="6" applyNumberFormat="1" applyFont="1" applyFill="1" applyBorder="1" applyAlignment="1">
      <alignment horizontal="center" vertical="top"/>
    </xf>
    <xf numFmtId="165" fontId="21" fillId="11" borderId="1" xfId="6" applyNumberFormat="1" applyFont="1" applyFill="1" applyBorder="1" applyAlignment="1">
      <alignment horizontal="center" vertical="top"/>
    </xf>
    <xf numFmtId="2" fontId="20" fillId="0" borderId="1" xfId="6" applyNumberFormat="1" applyFont="1" applyBorder="1" applyAlignment="1" applyProtection="1">
      <alignment horizontal="center" vertical="top"/>
      <protection locked="0"/>
    </xf>
    <xf numFmtId="165" fontId="21" fillId="6" borderId="1" xfId="6" applyNumberFormat="1" applyFont="1" applyFill="1" applyBorder="1" applyAlignment="1">
      <alignment horizontal="center" vertical="top"/>
    </xf>
    <xf numFmtId="165" fontId="24" fillId="0" borderId="0" xfId="6" applyNumberFormat="1" applyFont="1" applyAlignment="1" applyProtection="1">
      <alignment vertical="top"/>
      <protection locked="0"/>
    </xf>
    <xf numFmtId="165" fontId="36" fillId="6" borderId="1" xfId="6" applyNumberFormat="1" applyFont="1" applyFill="1" applyBorder="1" applyAlignment="1">
      <alignment horizontal="center" vertical="top"/>
    </xf>
    <xf numFmtId="165" fontId="15" fillId="11" borderId="1" xfId="6" applyNumberFormat="1" applyFont="1" applyFill="1" applyBorder="1" applyAlignment="1">
      <alignment horizontal="center" vertical="center"/>
    </xf>
    <xf numFmtId="165" fontId="21" fillId="12" borderId="1" xfId="6" applyNumberFormat="1" applyFont="1" applyFill="1" applyBorder="1" applyAlignment="1">
      <alignment horizontal="center" vertical="top"/>
    </xf>
    <xf numFmtId="0" fontId="26" fillId="0" borderId="0" xfId="6" applyFont="1" applyAlignment="1" applyProtection="1">
      <alignment vertical="top" wrapText="1"/>
      <protection locked="0"/>
    </xf>
    <xf numFmtId="165" fontId="21" fillId="12" borderId="1" xfId="6" applyNumberFormat="1" applyFont="1" applyFill="1" applyBorder="1" applyAlignment="1" applyProtection="1">
      <alignment horizontal="center" vertical="top"/>
      <protection locked="0"/>
    </xf>
    <xf numFmtId="165" fontId="21" fillId="11" borderId="1" xfId="6" applyNumberFormat="1" applyFont="1" applyFill="1" applyBorder="1" applyAlignment="1" applyProtection="1">
      <alignment horizontal="center" vertical="top"/>
      <protection locked="0"/>
    </xf>
    <xf numFmtId="0" fontId="20" fillId="12" borderId="1" xfId="6" applyFont="1" applyFill="1" applyBorder="1" applyAlignment="1" applyProtection="1">
      <alignment vertical="top"/>
      <protection locked="0"/>
    </xf>
    <xf numFmtId="165" fontId="23" fillId="11" borderId="1" xfId="6" applyNumberFormat="1" applyFont="1" applyFill="1" applyBorder="1" applyAlignment="1" applyProtection="1">
      <alignment horizontal="center" vertical="top"/>
      <protection locked="0"/>
    </xf>
    <xf numFmtId="0" fontId="21" fillId="0" borderId="1" xfId="6" applyFont="1" applyBorder="1" applyAlignment="1" applyProtection="1">
      <alignment vertical="top" wrapText="1"/>
      <protection locked="0"/>
    </xf>
    <xf numFmtId="165" fontId="21" fillId="0" borderId="1" xfId="2" applyNumberFormat="1" applyFont="1" applyBorder="1" applyAlignment="1">
      <alignment vertical="top"/>
    </xf>
    <xf numFmtId="49" fontId="15" fillId="3" borderId="1" xfId="6" applyNumberFormat="1" applyFont="1" applyFill="1" applyBorder="1" applyAlignment="1" applyProtection="1">
      <alignment horizontal="center" vertical="top" wrapText="1"/>
      <protection locked="0"/>
    </xf>
    <xf numFmtId="165" fontId="22" fillId="3" borderId="1" xfId="6" applyNumberFormat="1" applyFont="1" applyFill="1" applyBorder="1" applyAlignment="1">
      <alignment horizontal="center" vertical="top"/>
    </xf>
    <xf numFmtId="0" fontId="20" fillId="3" borderId="1" xfId="6" applyFont="1" applyFill="1" applyBorder="1" applyAlignment="1" applyProtection="1">
      <alignment vertical="top"/>
      <protection locked="0"/>
    </xf>
    <xf numFmtId="0" fontId="22" fillId="3" borderId="1" xfId="6" applyFont="1" applyFill="1" applyBorder="1" applyAlignment="1" applyProtection="1">
      <alignment horizontal="left" vertical="top"/>
      <protection locked="0"/>
    </xf>
    <xf numFmtId="49" fontId="22" fillId="0" borderId="0" xfId="6" applyNumberFormat="1" applyFont="1" applyAlignment="1" applyProtection="1">
      <alignment horizontal="center" vertical="top"/>
      <protection locked="0"/>
    </xf>
    <xf numFmtId="49" fontId="22" fillId="0" borderId="0" xfId="6" applyNumberFormat="1" applyFont="1" applyAlignment="1" applyProtection="1">
      <alignment horizontal="right" vertical="top"/>
      <protection locked="0"/>
    </xf>
    <xf numFmtId="49" fontId="15" fillId="0" borderId="0" xfId="6" applyNumberFormat="1" applyFont="1" applyAlignment="1" applyProtection="1">
      <alignment horizontal="right" vertical="top"/>
      <protection locked="0"/>
    </xf>
    <xf numFmtId="165" fontId="22" fillId="0" borderId="0" xfId="6" applyNumberFormat="1" applyFont="1" applyAlignment="1" applyProtection="1">
      <alignment horizontal="center" vertical="center"/>
      <protection locked="0"/>
    </xf>
    <xf numFmtId="0" fontId="22" fillId="0" borderId="0" xfId="6" applyFont="1" applyAlignment="1" applyProtection="1">
      <alignment horizontal="left" vertical="top"/>
      <protection locked="0"/>
    </xf>
    <xf numFmtId="49" fontId="21" fillId="0" borderId="0" xfId="2" applyNumberFormat="1" applyFont="1" applyAlignment="1" applyProtection="1">
      <alignment horizontal="right" vertical="top"/>
      <protection locked="0"/>
    </xf>
    <xf numFmtId="49" fontId="21" fillId="0" borderId="0" xfId="2" applyNumberFormat="1" applyFont="1" applyAlignment="1" applyProtection="1">
      <alignment horizontal="left" vertical="top"/>
      <protection locked="0"/>
    </xf>
    <xf numFmtId="49" fontId="21" fillId="0" borderId="0" xfId="2" applyNumberFormat="1" applyFont="1" applyAlignment="1" applyProtection="1">
      <alignment horizontal="center" vertical="center"/>
      <protection locked="0"/>
    </xf>
    <xf numFmtId="165" fontId="15" fillId="0" borderId="0" xfId="2" applyNumberFormat="1" applyFont="1" applyAlignment="1" applyProtection="1">
      <alignment horizontal="center" vertical="top"/>
      <protection locked="0"/>
    </xf>
    <xf numFmtId="165" fontId="15" fillId="0" borderId="0" xfId="2" applyNumberFormat="1" applyFont="1" applyAlignment="1" applyProtection="1">
      <alignment horizontal="right" vertical="top"/>
      <protection locked="0"/>
    </xf>
    <xf numFmtId="0" fontId="21" fillId="0" borderId="0" xfId="2" applyFont="1" applyAlignment="1" applyProtection="1">
      <alignment vertical="top"/>
      <protection locked="0"/>
    </xf>
    <xf numFmtId="0" fontId="14" fillId="0" borderId="0" xfId="6" applyFont="1" applyAlignment="1" applyProtection="1">
      <alignment vertical="top" wrapText="1"/>
      <protection locked="0"/>
    </xf>
    <xf numFmtId="0" fontId="55" fillId="0" borderId="0" xfId="6" applyFont="1" applyAlignment="1" applyProtection="1">
      <alignment vertical="top"/>
      <protection locked="0"/>
    </xf>
    <xf numFmtId="0" fontId="14" fillId="0" borderId="5" xfId="6" applyFont="1" applyBorder="1" applyAlignment="1" applyProtection="1">
      <alignment vertical="top"/>
      <protection locked="0"/>
    </xf>
    <xf numFmtId="0" fontId="14" fillId="0" borderId="5" xfId="6" applyFont="1" applyBorder="1" applyAlignment="1" applyProtection="1">
      <alignment horizontal="center" vertical="top"/>
      <protection locked="0"/>
    </xf>
    <xf numFmtId="0" fontId="16" fillId="0" borderId="0" xfId="2" applyFont="1" applyAlignment="1">
      <alignment horizontal="center" vertical="top" wrapText="1"/>
    </xf>
    <xf numFmtId="0" fontId="18" fillId="0" borderId="0" xfId="2" applyAlignment="1">
      <alignment horizontal="center"/>
    </xf>
    <xf numFmtId="0" fontId="21" fillId="0" borderId="0" xfId="2" applyFont="1"/>
    <xf numFmtId="165" fontId="15" fillId="0" borderId="0" xfId="2" applyNumberFormat="1" applyFont="1" applyAlignment="1">
      <alignment vertical="center"/>
    </xf>
    <xf numFmtId="0" fontId="56" fillId="0" borderId="0" xfId="2" applyFont="1" applyAlignment="1">
      <alignment vertical="top"/>
    </xf>
    <xf numFmtId="0" fontId="47" fillId="0" borderId="0" xfId="2" applyFont="1" applyAlignment="1">
      <alignment horizontal="left" vertical="top"/>
    </xf>
    <xf numFmtId="0" fontId="21" fillId="0" borderId="0" xfId="2" applyFont="1" applyAlignment="1">
      <alignment vertical="top"/>
    </xf>
    <xf numFmtId="166" fontId="21" fillId="0" borderId="1" xfId="2" applyNumberFormat="1" applyFont="1" applyBorder="1" applyAlignment="1">
      <alignment horizontal="center" vertical="top"/>
    </xf>
    <xf numFmtId="166" fontId="58" fillId="0" borderId="1" xfId="2" applyNumberFormat="1" applyFont="1" applyBorder="1" applyAlignment="1">
      <alignment horizontal="center" vertical="top"/>
    </xf>
    <xf numFmtId="166" fontId="21" fillId="11" borderId="1" xfId="2" applyNumberFormat="1" applyFont="1" applyFill="1" applyBorder="1" applyAlignment="1">
      <alignment horizontal="center" vertical="top"/>
    </xf>
    <xf numFmtId="166" fontId="21" fillId="9" borderId="1" xfId="2" applyNumberFormat="1" applyFont="1" applyFill="1" applyBorder="1" applyAlignment="1">
      <alignment horizontal="center" vertical="top"/>
    </xf>
    <xf numFmtId="166" fontId="58" fillId="6" borderId="1" xfId="2" applyNumberFormat="1" applyFont="1" applyFill="1" applyBorder="1" applyAlignment="1">
      <alignment horizontal="center" vertical="top"/>
    </xf>
    <xf numFmtId="166" fontId="15" fillId="6" borderId="1" xfId="2" applyNumberFormat="1" applyFont="1" applyFill="1" applyBorder="1" applyAlignment="1">
      <alignment horizontal="center" vertical="top"/>
    </xf>
    <xf numFmtId="166" fontId="59" fillId="6" borderId="1" xfId="2" applyNumberFormat="1" applyFont="1" applyFill="1" applyBorder="1" applyAlignment="1">
      <alignment horizontal="center" vertical="top"/>
    </xf>
    <xf numFmtId="166" fontId="23" fillId="0" borderId="1" xfId="2" applyNumberFormat="1" applyFont="1" applyBorder="1" applyAlignment="1">
      <alignment horizontal="center" vertical="top"/>
    </xf>
    <xf numFmtId="166" fontId="58" fillId="11" borderId="1" xfId="2" applyNumberFormat="1" applyFont="1" applyFill="1" applyBorder="1" applyAlignment="1">
      <alignment horizontal="center" vertical="top"/>
    </xf>
    <xf numFmtId="166" fontId="58" fillId="2" borderId="1" xfId="2" applyNumberFormat="1" applyFont="1" applyFill="1" applyBorder="1" applyAlignment="1">
      <alignment horizontal="center" vertical="top"/>
    </xf>
    <xf numFmtId="0" fontId="46" fillId="0" borderId="0" xfId="2" applyFont="1" applyAlignment="1">
      <alignment vertical="top"/>
    </xf>
    <xf numFmtId="166" fontId="58" fillId="9" borderId="1" xfId="2" applyNumberFormat="1" applyFont="1" applyFill="1" applyBorder="1" applyAlignment="1">
      <alignment horizontal="center" vertical="top"/>
    </xf>
    <xf numFmtId="166" fontId="23" fillId="11" borderId="1" xfId="2" applyNumberFormat="1" applyFont="1" applyFill="1" applyBorder="1" applyAlignment="1">
      <alignment horizontal="center" vertical="top"/>
    </xf>
    <xf numFmtId="166" fontId="21" fillId="2" borderId="1" xfId="2" applyNumberFormat="1" applyFont="1" applyFill="1" applyBorder="1" applyAlignment="1">
      <alignment horizontal="center" vertical="top"/>
    </xf>
    <xf numFmtId="166" fontId="23" fillId="6" borderId="1" xfId="2" applyNumberFormat="1" applyFont="1" applyFill="1" applyBorder="1" applyAlignment="1">
      <alignment horizontal="center" vertical="top"/>
    </xf>
    <xf numFmtId="166" fontId="36" fillId="6" borderId="1" xfId="2" applyNumberFormat="1" applyFont="1" applyFill="1" applyBorder="1" applyAlignment="1">
      <alignment horizontal="center" vertical="top"/>
    </xf>
    <xf numFmtId="166" fontId="23" fillId="9" borderId="1" xfId="2" applyNumberFormat="1" applyFont="1" applyFill="1" applyBorder="1" applyAlignment="1">
      <alignment horizontal="center" vertical="top"/>
    </xf>
    <xf numFmtId="0" fontId="58" fillId="2" borderId="1" xfId="2" applyFont="1" applyFill="1" applyBorder="1" applyAlignment="1">
      <alignment vertical="top" wrapText="1"/>
    </xf>
    <xf numFmtId="0" fontId="27" fillId="0" borderId="0" xfId="2" applyFont="1" applyAlignment="1">
      <alignment vertical="top"/>
    </xf>
    <xf numFmtId="166" fontId="21" fillId="9" borderId="1" xfId="2" applyNumberFormat="1" applyFont="1" applyFill="1" applyBorder="1" applyAlignment="1">
      <alignment horizontal="center" vertical="top" wrapText="1"/>
    </xf>
    <xf numFmtId="166" fontId="21" fillId="0" borderId="1" xfId="2" applyNumberFormat="1" applyFont="1" applyBorder="1" applyAlignment="1">
      <alignment horizontal="center" vertical="top" wrapText="1"/>
    </xf>
    <xf numFmtId="0" fontId="21" fillId="9" borderId="1" xfId="2" applyFont="1" applyFill="1" applyBorder="1" applyAlignment="1">
      <alignment horizontal="left" vertical="top" wrapText="1"/>
    </xf>
    <xf numFmtId="0" fontId="14" fillId="0" borderId="7" xfId="2" applyFont="1" applyBorder="1" applyAlignment="1">
      <alignment vertical="top"/>
    </xf>
    <xf numFmtId="49" fontId="15" fillId="3" borderId="1" xfId="2" applyNumberFormat="1" applyFont="1" applyFill="1" applyBorder="1" applyAlignment="1">
      <alignment horizontal="center" vertical="top"/>
    </xf>
    <xf numFmtId="166" fontId="15" fillId="3" borderId="1" xfId="2" applyNumberFormat="1" applyFont="1" applyFill="1" applyBorder="1" applyAlignment="1">
      <alignment horizontal="center" vertical="top"/>
    </xf>
    <xf numFmtId="49" fontId="22" fillId="0" borderId="0" xfId="2" applyNumberFormat="1" applyFont="1" applyAlignment="1">
      <alignment horizontal="center" vertical="center"/>
    </xf>
    <xf numFmtId="49" fontId="22" fillId="0" borderId="0" xfId="2" applyNumberFormat="1" applyFont="1" applyAlignment="1">
      <alignment horizontal="center" vertical="top"/>
    </xf>
    <xf numFmtId="49" fontId="22" fillId="0" borderId="0" xfId="2" applyNumberFormat="1" applyFont="1" applyAlignment="1">
      <alignment horizontal="right" vertical="center"/>
    </xf>
    <xf numFmtId="166" fontId="22" fillId="0" borderId="0" xfId="2" applyNumberFormat="1" applyFont="1" applyAlignment="1">
      <alignment horizontal="center" vertical="top"/>
    </xf>
    <xf numFmtId="0" fontId="28" fillId="0" borderId="0" xfId="2" applyFont="1" applyAlignment="1">
      <alignment horizontal="left" vertical="center" wrapText="1"/>
    </xf>
    <xf numFmtId="0" fontId="18" fillId="0" borderId="0" xfId="2" applyAlignment="1">
      <alignment vertical="center"/>
    </xf>
    <xf numFmtId="0" fontId="20" fillId="0" borderId="0" xfId="2" applyFont="1" applyAlignment="1">
      <alignment horizontal="left" vertical="top" wrapText="1"/>
    </xf>
    <xf numFmtId="0" fontId="14" fillId="0" borderId="0" xfId="2" applyFont="1" applyAlignment="1">
      <alignment vertical="top" wrapText="1"/>
    </xf>
    <xf numFmtId="49" fontId="20" fillId="0" borderId="0" xfId="2" applyNumberFormat="1" applyFont="1" applyAlignment="1">
      <alignment horizontal="right" vertical="top"/>
    </xf>
    <xf numFmtId="165" fontId="22" fillId="0" borderId="0" xfId="2" applyNumberFormat="1" applyFont="1" applyAlignment="1">
      <alignment horizontal="center" vertical="top"/>
    </xf>
    <xf numFmtId="0" fontId="55" fillId="0" borderId="0" xfId="2" applyFont="1" applyAlignment="1">
      <alignment vertical="top"/>
    </xf>
    <xf numFmtId="0" fontId="15" fillId="0" borderId="0" xfId="2" applyFont="1" applyAlignment="1">
      <alignment vertical="top" wrapText="1"/>
    </xf>
    <xf numFmtId="0" fontId="20" fillId="0" borderId="0" xfId="2" applyFont="1" applyAlignment="1">
      <alignment horizontal="center" vertical="top"/>
    </xf>
    <xf numFmtId="0" fontId="22" fillId="0" borderId="0" xfId="2" applyFont="1" applyAlignment="1">
      <alignment vertical="center" wrapText="1"/>
    </xf>
    <xf numFmtId="165" fontId="60" fillId="0" borderId="0" xfId="2" applyNumberFormat="1" applyFont="1" applyAlignment="1">
      <alignment vertical="top" wrapText="1"/>
    </xf>
    <xf numFmtId="165" fontId="61" fillId="0" borderId="0" xfId="2" applyNumberFormat="1" applyFont="1" applyAlignment="1">
      <alignment vertical="top" wrapText="1"/>
    </xf>
    <xf numFmtId="49" fontId="20" fillId="0" borderId="0" xfId="2" applyNumberFormat="1" applyFont="1" applyAlignment="1">
      <alignment vertical="top"/>
    </xf>
    <xf numFmtId="0" fontId="28" fillId="0" borderId="0" xfId="2" applyFont="1" applyAlignment="1">
      <alignment vertical="top" wrapText="1"/>
    </xf>
    <xf numFmtId="0" fontId="28" fillId="0" borderId="0" xfId="2" applyFont="1"/>
    <xf numFmtId="0" fontId="21" fillId="0" borderId="5" xfId="2" applyFont="1" applyBorder="1" applyAlignment="1">
      <alignment vertical="top" wrapText="1"/>
    </xf>
    <xf numFmtId="165" fontId="60" fillId="0" borderId="0" xfId="2" applyNumberFormat="1" applyFont="1" applyAlignment="1">
      <alignment horizontal="center" vertical="top" wrapText="1"/>
    </xf>
    <xf numFmtId="0" fontId="28" fillId="0" borderId="0" xfId="2" applyFont="1" applyAlignment="1">
      <alignment vertical="top"/>
    </xf>
    <xf numFmtId="165" fontId="61" fillId="0" borderId="0" xfId="2" applyNumberFormat="1" applyFont="1" applyAlignment="1">
      <alignment horizontal="center" vertical="top" wrapText="1"/>
    </xf>
    <xf numFmtId="0" fontId="16" fillId="0" borderId="0" xfId="2" applyFont="1" applyAlignment="1">
      <alignment vertical="top"/>
    </xf>
    <xf numFmtId="0" fontId="19" fillId="0" borderId="0" xfId="2" applyFont="1" applyAlignment="1">
      <alignment vertical="top"/>
    </xf>
    <xf numFmtId="0" fontId="14" fillId="0" borderId="0" xfId="0" applyFont="1" applyAlignment="1">
      <alignment vertical="top"/>
    </xf>
    <xf numFmtId="0" fontId="14" fillId="0" borderId="0" xfId="0" applyFont="1" applyAlignment="1">
      <alignment horizontal="right" vertical="top"/>
    </xf>
    <xf numFmtId="0" fontId="21" fillId="0" borderId="0" xfId="0" applyFont="1" applyAlignment="1">
      <alignment vertical="top"/>
    </xf>
    <xf numFmtId="0" fontId="16" fillId="0" borderId="0" xfId="0" applyFont="1" applyAlignment="1">
      <alignment horizontal="left" vertical="top"/>
    </xf>
    <xf numFmtId="0" fontId="21" fillId="0" borderId="0" xfId="0" applyFont="1" applyAlignment="1">
      <alignment horizontal="center" vertical="top"/>
    </xf>
    <xf numFmtId="0" fontId="21" fillId="0" borderId="1" xfId="0" applyFont="1" applyBorder="1" applyAlignment="1">
      <alignment horizontal="center" vertical="center" textRotation="90"/>
    </xf>
    <xf numFmtId="49" fontId="15" fillId="4" borderId="1" xfId="0" applyNumberFormat="1" applyFont="1" applyFill="1" applyBorder="1" applyAlignment="1">
      <alignment horizontal="center" vertical="top" wrapText="1"/>
    </xf>
    <xf numFmtId="49" fontId="15" fillId="4" borderId="1" xfId="0" applyNumberFormat="1" applyFont="1" applyFill="1" applyBorder="1" applyAlignment="1">
      <alignment horizontal="center" vertical="top"/>
    </xf>
    <xf numFmtId="49" fontId="15" fillId="5" borderId="1" xfId="0" applyNumberFormat="1" applyFont="1" applyFill="1" applyBorder="1" applyAlignment="1">
      <alignment horizontal="center" vertical="top"/>
    </xf>
    <xf numFmtId="0" fontId="21" fillId="0" borderId="1" xfId="0" applyFont="1" applyBorder="1" applyAlignment="1">
      <alignment horizontal="center" vertical="top"/>
    </xf>
    <xf numFmtId="165" fontId="21" fillId="0" borderId="1" xfId="0" applyNumberFormat="1" applyFont="1" applyBorder="1" applyAlignment="1">
      <alignment horizontal="center" vertical="center"/>
    </xf>
    <xf numFmtId="165" fontId="21" fillId="6" borderId="1" xfId="0" applyNumberFormat="1" applyFont="1" applyFill="1" applyBorder="1" applyAlignment="1">
      <alignment horizontal="center" vertical="center"/>
    </xf>
    <xf numFmtId="165" fontId="21" fillId="2" borderId="1" xfId="0" applyNumberFormat="1" applyFont="1" applyFill="1" applyBorder="1" applyAlignment="1">
      <alignment horizontal="center" vertical="center"/>
    </xf>
    <xf numFmtId="0" fontId="21" fillId="0" borderId="1" xfId="0" applyFont="1" applyBorder="1" applyAlignment="1">
      <alignment horizontal="center" vertical="top" wrapText="1"/>
    </xf>
    <xf numFmtId="165" fontId="21" fillId="0" borderId="0" xfId="0" applyNumberFormat="1" applyFont="1" applyAlignment="1">
      <alignment vertical="top"/>
    </xf>
    <xf numFmtId="0" fontId="14" fillId="0" borderId="0" xfId="0" applyFont="1" applyAlignment="1">
      <alignment horizontal="left" vertical="top"/>
    </xf>
    <xf numFmtId="165" fontId="22" fillId="6" borderId="1" xfId="0" applyNumberFormat="1" applyFont="1" applyFill="1" applyBorder="1" applyAlignment="1">
      <alignment horizontal="center" vertical="top" wrapText="1"/>
    </xf>
    <xf numFmtId="165" fontId="15" fillId="6" borderId="1" xfId="0" applyNumberFormat="1" applyFont="1" applyFill="1" applyBorder="1" applyAlignment="1">
      <alignment horizontal="center" vertical="center"/>
    </xf>
    <xf numFmtId="0" fontId="26" fillId="0" borderId="0" xfId="0" applyFont="1" applyAlignment="1">
      <alignment vertical="top"/>
    </xf>
    <xf numFmtId="165" fontId="21" fillId="6" borderId="1" xfId="0" applyNumberFormat="1" applyFont="1" applyFill="1" applyBorder="1" applyAlignment="1">
      <alignment horizontal="center" vertical="top"/>
    </xf>
    <xf numFmtId="165" fontId="21" fillId="2" borderId="1" xfId="0" applyNumberFormat="1" applyFont="1" applyFill="1" applyBorder="1" applyAlignment="1">
      <alignment horizontal="center" vertical="top"/>
    </xf>
    <xf numFmtId="165" fontId="26" fillId="2" borderId="1" xfId="0" applyNumberFormat="1" applyFont="1" applyFill="1" applyBorder="1" applyAlignment="1">
      <alignment horizontal="center" vertical="top"/>
    </xf>
    <xf numFmtId="0" fontId="15" fillId="6" borderId="1" xfId="0" applyFont="1" applyFill="1" applyBorder="1" applyAlignment="1">
      <alignment horizontal="center" vertical="top"/>
    </xf>
    <xf numFmtId="165" fontId="15" fillId="6" borderId="1" xfId="0" applyNumberFormat="1" applyFont="1" applyFill="1" applyBorder="1" applyAlignment="1">
      <alignment horizontal="center" vertical="top"/>
    </xf>
    <xf numFmtId="0" fontId="21" fillId="0" borderId="2" xfId="0" applyFont="1" applyBorder="1" applyAlignment="1">
      <alignment vertical="top" wrapText="1"/>
    </xf>
    <xf numFmtId="165" fontId="26" fillId="0" borderId="1" xfId="0" applyNumberFormat="1" applyFont="1" applyBorder="1" applyAlignment="1">
      <alignment horizontal="center" vertical="top"/>
    </xf>
    <xf numFmtId="0" fontId="21" fillId="0" borderId="1" xfId="0" applyFont="1" applyBorder="1" applyAlignment="1">
      <alignment horizontal="left" vertical="top" wrapText="1"/>
    </xf>
    <xf numFmtId="0" fontId="21" fillId="0" borderId="1" xfId="0" applyFont="1" applyBorder="1" applyAlignment="1">
      <alignment vertical="top" wrapText="1"/>
    </xf>
    <xf numFmtId="0" fontId="21" fillId="9" borderId="1" xfId="0" applyFont="1" applyFill="1" applyBorder="1" applyAlignment="1">
      <alignment horizontal="center" vertical="top"/>
    </xf>
    <xf numFmtId="165" fontId="26" fillId="9" borderId="1" xfId="0" applyNumberFormat="1" applyFont="1" applyFill="1" applyBorder="1" applyAlignment="1">
      <alignment horizontal="center" vertical="top"/>
    </xf>
    <xf numFmtId="165" fontId="26" fillId="2" borderId="1" xfId="0" applyNumberFormat="1" applyFont="1" applyFill="1" applyBorder="1" applyAlignment="1">
      <alignment horizontal="center" vertical="center"/>
    </xf>
    <xf numFmtId="0" fontId="21" fillId="9" borderId="2" xfId="0" applyFont="1" applyFill="1" applyBorder="1" applyAlignment="1">
      <alignment horizontal="center" vertical="top"/>
    </xf>
    <xf numFmtId="165" fontId="21" fillId="9" borderId="1" xfId="0" applyNumberFormat="1" applyFont="1" applyFill="1" applyBorder="1" applyAlignment="1">
      <alignment horizontal="center" vertical="top"/>
    </xf>
    <xf numFmtId="165" fontId="23" fillId="0" borderId="1" xfId="0" applyNumberFormat="1" applyFont="1" applyBorder="1" applyAlignment="1">
      <alignment horizontal="center" vertical="top"/>
    </xf>
    <xf numFmtId="165" fontId="36" fillId="6" borderId="1" xfId="0" applyNumberFormat="1" applyFont="1" applyFill="1" applyBorder="1" applyAlignment="1">
      <alignment horizontal="center" vertical="top"/>
    </xf>
    <xf numFmtId="0" fontId="62" fillId="0" borderId="0" xfId="0" applyFont="1" applyAlignment="1">
      <alignment vertical="top"/>
    </xf>
    <xf numFmtId="165" fontId="15" fillId="0" borderId="1" xfId="0" applyNumberFormat="1" applyFont="1" applyBorder="1" applyAlignment="1">
      <alignment horizontal="center" vertical="top"/>
    </xf>
    <xf numFmtId="49" fontId="15" fillId="8" borderId="1" xfId="0" applyNumberFormat="1" applyFont="1" applyFill="1" applyBorder="1" applyAlignment="1">
      <alignment horizontal="center" vertical="top"/>
    </xf>
    <xf numFmtId="0" fontId="21" fillId="9" borderId="1" xfId="0" applyFont="1" applyFill="1" applyBorder="1" applyAlignment="1">
      <alignment horizontal="left" vertical="top" wrapText="1"/>
    </xf>
    <xf numFmtId="165" fontId="23" fillId="9" borderId="1" xfId="0" applyNumberFormat="1" applyFont="1" applyFill="1" applyBorder="1" applyAlignment="1">
      <alignment horizontal="center" vertical="top"/>
    </xf>
    <xf numFmtId="165" fontId="23" fillId="6" borderId="1" xfId="0" applyNumberFormat="1" applyFont="1" applyFill="1" applyBorder="1" applyAlignment="1">
      <alignment horizontal="center" vertical="top"/>
    </xf>
    <xf numFmtId="165" fontId="21" fillId="6" borderId="1" xfId="0" applyNumberFormat="1" applyFont="1" applyFill="1" applyBorder="1" applyAlignment="1">
      <alignment horizontal="center" vertical="top" wrapText="1"/>
    </xf>
    <xf numFmtId="165" fontId="26" fillId="6" borderId="1" xfId="0" applyNumberFormat="1" applyFont="1" applyFill="1" applyBorder="1" applyAlignment="1">
      <alignment horizontal="center" vertical="top" wrapText="1"/>
    </xf>
    <xf numFmtId="165" fontId="23" fillId="6" borderId="1" xfId="0" applyNumberFormat="1" applyFont="1" applyFill="1" applyBorder="1" applyAlignment="1">
      <alignment horizontal="center" vertical="top" wrapText="1"/>
    </xf>
    <xf numFmtId="0" fontId="21" fillId="0" borderId="1" xfId="8" applyFont="1" applyBorder="1" applyAlignment="1">
      <alignment vertical="top" wrapText="1"/>
    </xf>
    <xf numFmtId="0" fontId="20" fillId="0" borderId="1" xfId="0" applyFont="1" applyBorder="1" applyAlignment="1">
      <alignment vertical="top" wrapText="1"/>
    </xf>
    <xf numFmtId="0" fontId="20" fillId="0" borderId="1" xfId="0" applyFont="1" applyBorder="1" applyAlignment="1">
      <alignment horizontal="center" vertical="top" wrapText="1"/>
    </xf>
    <xf numFmtId="0" fontId="23" fillId="9" borderId="1" xfId="0" applyFont="1" applyFill="1" applyBorder="1" applyAlignment="1">
      <alignment horizontal="center" vertical="top"/>
    </xf>
    <xf numFmtId="49" fontId="15" fillId="7" borderId="1" xfId="0" applyNumberFormat="1" applyFont="1" applyFill="1" applyBorder="1" applyAlignment="1">
      <alignment horizontal="center" vertical="top"/>
    </xf>
    <xf numFmtId="0" fontId="55" fillId="0" borderId="0" xfId="0" applyFont="1" applyAlignment="1">
      <alignment vertical="top"/>
    </xf>
    <xf numFmtId="0" fontId="48" fillId="0" borderId="0" xfId="0" applyFont="1" applyAlignment="1">
      <alignment vertical="top"/>
    </xf>
    <xf numFmtId="0" fontId="48" fillId="9" borderId="0" xfId="0" applyFont="1" applyFill="1" applyAlignment="1">
      <alignment vertical="top"/>
    </xf>
    <xf numFmtId="49" fontId="15" fillId="3" borderId="1" xfId="0" applyNumberFormat="1" applyFont="1" applyFill="1" applyBorder="1" applyAlignment="1">
      <alignment horizontal="center" vertical="top"/>
    </xf>
    <xf numFmtId="165" fontId="15" fillId="3" borderId="1" xfId="0" applyNumberFormat="1" applyFont="1" applyFill="1" applyBorder="1" applyAlignment="1">
      <alignment horizontal="center" vertical="top"/>
    </xf>
    <xf numFmtId="0" fontId="21" fillId="3" borderId="1" xfId="0" applyFont="1" applyFill="1" applyBorder="1" applyAlignment="1">
      <alignment horizontal="center" vertical="top"/>
    </xf>
    <xf numFmtId="0" fontId="48" fillId="0" borderId="0" xfId="0" applyFont="1" applyAlignment="1">
      <alignment vertical="top" wrapText="1"/>
    </xf>
    <xf numFmtId="0" fontId="20" fillId="0" borderId="0" xfId="0" applyFont="1" applyAlignment="1">
      <alignment vertical="top" wrapText="1"/>
    </xf>
    <xf numFmtId="0" fontId="16" fillId="0" borderId="0" xfId="0" applyFont="1" applyAlignment="1">
      <alignment horizontal="center" vertical="top"/>
    </xf>
    <xf numFmtId="49" fontId="16" fillId="0" borderId="0" xfId="0" applyNumberFormat="1" applyFont="1" applyAlignment="1">
      <alignment vertical="top"/>
    </xf>
    <xf numFmtId="49" fontId="16" fillId="0" borderId="0" xfId="0" applyNumberFormat="1" applyFont="1" applyAlignment="1">
      <alignment horizontal="right" vertical="top"/>
    </xf>
    <xf numFmtId="49" fontId="17" fillId="0" borderId="0" xfId="0" applyNumberFormat="1" applyFont="1" applyAlignment="1">
      <alignment horizontal="right" vertical="top"/>
    </xf>
    <xf numFmtId="165" fontId="17" fillId="0" borderId="0" xfId="0" applyNumberFormat="1" applyFont="1" applyAlignment="1">
      <alignment horizontal="center" vertical="top"/>
    </xf>
    <xf numFmtId="49" fontId="21" fillId="0" borderId="0" xfId="0" applyNumberFormat="1" applyFont="1" applyAlignment="1">
      <alignment vertical="top" wrapText="1"/>
    </xf>
    <xf numFmtId="165" fontId="20" fillId="0" borderId="0" xfId="2" applyNumberFormat="1" applyFont="1" applyAlignment="1">
      <alignment vertical="top"/>
    </xf>
    <xf numFmtId="0" fontId="14" fillId="0" borderId="5" xfId="0" applyFont="1" applyBorder="1" applyAlignment="1">
      <alignment vertical="top"/>
    </xf>
    <xf numFmtId="0" fontId="14" fillId="0" borderId="5" xfId="0" applyFont="1" applyBorder="1" applyAlignment="1">
      <alignment horizontal="center" vertical="top"/>
    </xf>
    <xf numFmtId="0" fontId="14" fillId="0" borderId="0" xfId="0" applyFont="1" applyAlignment="1">
      <alignment horizontal="center" vertical="top"/>
    </xf>
    <xf numFmtId="165" fontId="55" fillId="0" borderId="0" xfId="2" applyNumberFormat="1" applyFont="1" applyAlignment="1">
      <alignment vertical="top"/>
    </xf>
    <xf numFmtId="165" fontId="22" fillId="0" borderId="0" xfId="2" applyNumberFormat="1" applyFont="1" applyAlignment="1">
      <alignment horizontal="center"/>
    </xf>
    <xf numFmtId="165" fontId="51" fillId="0" borderId="0" xfId="2" applyNumberFormat="1" applyFont="1" applyAlignment="1">
      <alignment vertical="center"/>
    </xf>
    <xf numFmtId="165" fontId="64" fillId="0" borderId="0" xfId="2" applyNumberFormat="1" applyFont="1" applyAlignment="1">
      <alignment vertical="center"/>
    </xf>
    <xf numFmtId="165" fontId="14" fillId="0" borderId="0" xfId="2" applyNumberFormat="1" applyFont="1" applyAlignment="1">
      <alignment horizontal="right" vertical="top"/>
    </xf>
    <xf numFmtId="165" fontId="51" fillId="0" borderId="0" xfId="2" applyNumberFormat="1" applyFont="1" applyAlignment="1">
      <alignment vertical="top"/>
    </xf>
    <xf numFmtId="165" fontId="51" fillId="0" borderId="0" xfId="2" applyNumberFormat="1" applyFont="1" applyAlignment="1">
      <alignment horizontal="center" vertical="top"/>
    </xf>
    <xf numFmtId="165" fontId="27" fillId="0" borderId="0" xfId="2" applyNumberFormat="1" applyFont="1" applyAlignment="1">
      <alignment vertical="top"/>
    </xf>
    <xf numFmtId="165" fontId="20" fillId="0" borderId="0" xfId="2" applyNumberFormat="1" applyFont="1" applyAlignment="1">
      <alignment horizontal="right" vertical="top"/>
    </xf>
    <xf numFmtId="165" fontId="51" fillId="9" borderId="1" xfId="2" applyNumberFormat="1" applyFont="1" applyFill="1" applyBorder="1" applyAlignment="1">
      <alignment vertical="top" wrapText="1"/>
    </xf>
    <xf numFmtId="165" fontId="64" fillId="9" borderId="1" xfId="2" applyNumberFormat="1" applyFont="1" applyFill="1" applyBorder="1" applyAlignment="1">
      <alignment vertical="top"/>
    </xf>
    <xf numFmtId="165" fontId="51" fillId="6" borderId="1" xfId="2" applyNumberFormat="1" applyFont="1" applyFill="1" applyBorder="1" applyAlignment="1">
      <alignment horizontal="center" vertical="top"/>
    </xf>
    <xf numFmtId="165" fontId="67" fillId="6" borderId="1" xfId="2" applyNumberFormat="1" applyFont="1" applyFill="1" applyBorder="1" applyAlignment="1">
      <alignment horizontal="center" vertical="top"/>
    </xf>
    <xf numFmtId="165" fontId="64" fillId="7" borderId="1" xfId="2" applyNumberFormat="1" applyFont="1" applyFill="1" applyBorder="1" applyAlignment="1">
      <alignment vertical="top"/>
    </xf>
    <xf numFmtId="165" fontId="64" fillId="8" borderId="1" xfId="2" applyNumberFormat="1" applyFont="1" applyFill="1" applyBorder="1" applyAlignment="1">
      <alignment vertical="top"/>
    </xf>
    <xf numFmtId="165" fontId="24" fillId="0" borderId="0" xfId="2" applyNumberFormat="1" applyFont="1" applyAlignment="1">
      <alignment vertical="top"/>
    </xf>
    <xf numFmtId="165" fontId="64" fillId="6" borderId="1" xfId="2" applyNumberFormat="1" applyFont="1" applyFill="1" applyBorder="1" applyAlignment="1">
      <alignment horizontal="center" vertical="center"/>
    </xf>
    <xf numFmtId="165" fontId="20" fillId="0" borderId="0" xfId="2" applyNumberFormat="1" applyFont="1" applyAlignment="1">
      <alignment horizontal="left" vertical="top"/>
    </xf>
    <xf numFmtId="165" fontId="51" fillId="2" borderId="1" xfId="2" applyNumberFormat="1" applyFont="1" applyFill="1" applyBorder="1" applyAlignment="1">
      <alignment horizontal="center" vertical="top" wrapText="1"/>
    </xf>
    <xf numFmtId="165" fontId="64" fillId="6" borderId="1" xfId="2" applyNumberFormat="1" applyFont="1" applyFill="1" applyBorder="1" applyAlignment="1">
      <alignment horizontal="center" vertical="top"/>
    </xf>
    <xf numFmtId="165" fontId="64" fillId="6" borderId="1" xfId="2" applyNumberFormat="1" applyFont="1" applyFill="1" applyBorder="1" applyAlignment="1">
      <alignment horizontal="center" vertical="top" wrapText="1"/>
    </xf>
    <xf numFmtId="165" fontId="67" fillId="6" borderId="1" xfId="2" applyNumberFormat="1" applyFont="1" applyFill="1" applyBorder="1" applyAlignment="1">
      <alignment horizontal="center" vertical="top" wrapText="1"/>
    </xf>
    <xf numFmtId="165" fontId="47" fillId="0" borderId="1" xfId="2" applyNumberFormat="1" applyFont="1" applyBorder="1" applyAlignment="1">
      <alignment horizontal="center" vertical="top"/>
    </xf>
    <xf numFmtId="165" fontId="47" fillId="0" borderId="1" xfId="2" applyNumberFormat="1" applyFont="1" applyBorder="1" applyAlignment="1">
      <alignment horizontal="center" vertical="top" wrapText="1"/>
    </xf>
    <xf numFmtId="165" fontId="24" fillId="0" borderId="0" xfId="2" applyNumberFormat="1" applyFont="1" applyAlignment="1">
      <alignment vertical="top" wrapText="1"/>
    </xf>
    <xf numFmtId="165" fontId="20" fillId="0" borderId="1" xfId="2" applyNumberFormat="1" applyFont="1" applyBorder="1" applyAlignment="1">
      <alignment vertical="top"/>
    </xf>
    <xf numFmtId="165" fontId="40" fillId="0" borderId="1" xfId="2" applyNumberFormat="1" applyFont="1" applyBorder="1" applyAlignment="1">
      <alignment horizontal="center" vertical="top"/>
    </xf>
    <xf numFmtId="0" fontId="56" fillId="6" borderId="1" xfId="2" applyFont="1" applyFill="1" applyBorder="1" applyAlignment="1">
      <alignment horizontal="center" vertical="top"/>
    </xf>
    <xf numFmtId="165" fontId="56" fillId="6" borderId="1" xfId="2" applyNumberFormat="1" applyFont="1" applyFill="1" applyBorder="1" applyAlignment="1">
      <alignment horizontal="center" vertical="top"/>
    </xf>
    <xf numFmtId="165" fontId="72" fillId="6" borderId="1" xfId="2" applyNumberFormat="1" applyFont="1" applyFill="1" applyBorder="1" applyAlignment="1">
      <alignment horizontal="center" vertical="top"/>
    </xf>
    <xf numFmtId="165" fontId="27" fillId="0" borderId="1" xfId="2" applyNumberFormat="1" applyFont="1" applyBorder="1" applyAlignment="1">
      <alignment horizontal="center" vertical="top"/>
    </xf>
    <xf numFmtId="165" fontId="27" fillId="9" borderId="1" xfId="2" applyNumberFormat="1" applyFont="1" applyFill="1" applyBorder="1" applyAlignment="1">
      <alignment horizontal="center" vertical="top" wrapText="1"/>
    </xf>
    <xf numFmtId="165" fontId="20" fillId="9" borderId="0" xfId="2" applyNumberFormat="1" applyFont="1" applyFill="1" applyAlignment="1">
      <alignment vertical="top"/>
    </xf>
    <xf numFmtId="165" fontId="51" fillId="0" borderId="0" xfId="2" applyNumberFormat="1" applyFont="1" applyAlignment="1">
      <alignment vertical="top" wrapText="1"/>
    </xf>
    <xf numFmtId="165" fontId="27" fillId="0" borderId="0" xfId="2" applyNumberFormat="1" applyFont="1" applyAlignment="1">
      <alignment vertical="top" wrapText="1"/>
    </xf>
    <xf numFmtId="165" fontId="51" fillId="0" borderId="0" xfId="2" applyNumberFormat="1" applyFont="1" applyAlignment="1">
      <alignment horizontal="right" vertical="top"/>
    </xf>
    <xf numFmtId="165" fontId="51" fillId="0" borderId="0" xfId="2" applyNumberFormat="1" applyFont="1" applyAlignment="1">
      <alignment horizontal="left" vertical="top"/>
    </xf>
    <xf numFmtId="165" fontId="51" fillId="0" borderId="0" xfId="2" applyNumberFormat="1" applyFont="1" applyAlignment="1">
      <alignment horizontal="center" vertical="center"/>
    </xf>
    <xf numFmtId="165" fontId="64" fillId="0" borderId="0" xfId="2" applyNumberFormat="1" applyFont="1" applyAlignment="1">
      <alignment horizontal="right" vertical="center"/>
    </xf>
    <xf numFmtId="165" fontId="64" fillId="0" borderId="0" xfId="2" applyNumberFormat="1" applyFont="1" applyAlignment="1">
      <alignment horizontal="center" vertical="top"/>
    </xf>
    <xf numFmtId="165" fontId="64" fillId="0" borderId="0" xfId="2" applyNumberFormat="1" applyFont="1" applyAlignment="1">
      <alignment horizontal="right" vertical="top"/>
    </xf>
    <xf numFmtId="165" fontId="47" fillId="0" borderId="0" xfId="2" applyNumberFormat="1" applyFont="1" applyAlignment="1">
      <alignment vertical="top"/>
    </xf>
    <xf numFmtId="165" fontId="64" fillId="0" borderId="0" xfId="2" applyNumberFormat="1" applyFont="1" applyAlignment="1">
      <alignment horizontal="left" vertical="top" wrapText="1"/>
    </xf>
    <xf numFmtId="165" fontId="73" fillId="0" borderId="0" xfId="2" applyNumberFormat="1" applyFont="1" applyAlignment="1">
      <alignment horizontal="center" vertical="center" wrapText="1"/>
    </xf>
    <xf numFmtId="165" fontId="73" fillId="0" borderId="0" xfId="2" applyNumberFormat="1" applyFont="1" applyAlignment="1">
      <alignment horizontal="right" vertical="center" wrapText="1"/>
    </xf>
    <xf numFmtId="165" fontId="64" fillId="0" borderId="0" xfId="2" applyNumberFormat="1" applyFont="1" applyAlignment="1">
      <alignment horizontal="center" vertical="center" wrapText="1"/>
    </xf>
    <xf numFmtId="165" fontId="73" fillId="0" borderId="0" xfId="2" applyNumberFormat="1" applyFont="1" applyAlignment="1">
      <alignment horizontal="center" vertical="top" wrapText="1"/>
    </xf>
    <xf numFmtId="165" fontId="74" fillId="0" borderId="0" xfId="2" applyNumberFormat="1" applyFont="1" applyAlignment="1">
      <alignment horizontal="center" vertical="top" wrapText="1"/>
    </xf>
    <xf numFmtId="165" fontId="14" fillId="0" borderId="5" xfId="2" applyNumberFormat="1" applyFont="1" applyBorder="1" applyAlignment="1">
      <alignment vertical="center"/>
    </xf>
    <xf numFmtId="165" fontId="14" fillId="0" borderId="5" xfId="2" applyNumberFormat="1" applyFont="1" applyBorder="1" applyAlignment="1">
      <alignment horizontal="center" vertical="top"/>
    </xf>
    <xf numFmtId="165" fontId="35" fillId="0" borderId="5" xfId="2" applyNumberFormat="1" applyFont="1" applyBorder="1" applyAlignment="1">
      <alignment vertical="top"/>
    </xf>
    <xf numFmtId="49" fontId="22" fillId="4" borderId="1" xfId="6" applyNumberFormat="1" applyFont="1" applyFill="1" applyBorder="1" applyAlignment="1" applyProtection="1">
      <alignment horizontal="center" vertical="top"/>
      <protection locked="0"/>
    </xf>
    <xf numFmtId="49" fontId="22" fillId="5" borderId="1" xfId="6" applyNumberFormat="1" applyFont="1" applyFill="1" applyBorder="1" applyAlignment="1" applyProtection="1">
      <alignment horizontal="center" vertical="top"/>
      <protection locked="0"/>
    </xf>
    <xf numFmtId="0" fontId="20" fillId="2" borderId="1" xfId="6" applyFont="1" applyFill="1" applyBorder="1" applyAlignment="1" applyProtection="1">
      <alignment horizontal="left" vertical="center" wrapText="1"/>
      <protection locked="0"/>
    </xf>
    <xf numFmtId="0" fontId="20" fillId="12" borderId="1" xfId="6" applyFont="1" applyFill="1" applyBorder="1" applyAlignment="1" applyProtection="1">
      <alignment horizontal="center" vertical="top"/>
      <protection locked="0"/>
    </xf>
    <xf numFmtId="0" fontId="26" fillId="0" borderId="9" xfId="6" applyFont="1" applyBorder="1" applyAlignment="1" applyProtection="1">
      <alignment horizontal="center" vertical="top" wrapText="1"/>
      <protection locked="0"/>
    </xf>
    <xf numFmtId="49" fontId="22" fillId="2" borderId="1" xfId="6" applyNumberFormat="1" applyFont="1" applyFill="1" applyBorder="1" applyAlignment="1" applyProtection="1">
      <alignment horizontal="center" vertical="top"/>
      <protection locked="0"/>
    </xf>
    <xf numFmtId="0" fontId="20" fillId="0" borderId="1" xfId="6" applyFont="1" applyBorder="1" applyAlignment="1" applyProtection="1">
      <alignment horizontal="left" vertical="center" wrapText="1"/>
      <protection locked="0"/>
    </xf>
    <xf numFmtId="0" fontId="21" fillId="0" borderId="1" xfId="6" applyFont="1" applyBorder="1" applyAlignment="1" applyProtection="1">
      <alignment horizontal="center" vertical="center"/>
      <protection locked="0"/>
    </xf>
    <xf numFmtId="0" fontId="20" fillId="0" borderId="0" xfId="12" applyFont="1" applyAlignment="1" applyProtection="1">
      <alignment vertical="top"/>
      <protection locked="0"/>
    </xf>
    <xf numFmtId="0" fontId="22" fillId="0" borderId="0" xfId="12" applyFont="1" applyAlignment="1" applyProtection="1">
      <alignment vertical="top"/>
      <protection locked="0"/>
    </xf>
    <xf numFmtId="0" fontId="20" fillId="0" borderId="0" xfId="12" applyFont="1" applyAlignment="1" applyProtection="1">
      <alignment vertical="top" wrapText="1"/>
      <protection locked="0"/>
    </xf>
    <xf numFmtId="165" fontId="51" fillId="0" borderId="1" xfId="2" applyNumberFormat="1" applyFont="1" applyBorder="1" applyAlignment="1">
      <alignment horizontal="center" vertical="center" textRotation="90"/>
    </xf>
    <xf numFmtId="165" fontId="26" fillId="2" borderId="1" xfId="1" applyNumberFormat="1" applyFont="1" applyFill="1" applyBorder="1" applyAlignment="1">
      <alignment horizontal="center" vertical="top"/>
    </xf>
    <xf numFmtId="0" fontId="42" fillId="0" borderId="0" xfId="0" applyFont="1" applyAlignment="1">
      <alignment horizontal="left" vertical="center" wrapText="1" indent="2"/>
    </xf>
    <xf numFmtId="0" fontId="42" fillId="0" borderId="0" xfId="0" applyFont="1"/>
    <xf numFmtId="165" fontId="15" fillId="6" borderId="1" xfId="14" applyNumberFormat="1" applyFont="1" applyFill="1" applyBorder="1" applyAlignment="1">
      <alignment horizontal="center" vertical="top" wrapText="1"/>
    </xf>
    <xf numFmtId="165" fontId="21" fillId="0" borderId="1" xfId="14" applyNumberFormat="1" applyFont="1" applyBorder="1" applyAlignment="1">
      <alignment horizontal="center" vertical="top"/>
    </xf>
    <xf numFmtId="165" fontId="21" fillId="0" borderId="1" xfId="14" applyNumberFormat="1" applyFont="1" applyBorder="1" applyAlignment="1">
      <alignment horizontal="center" vertical="top" wrapText="1"/>
    </xf>
    <xf numFmtId="165" fontId="15" fillId="3" borderId="1" xfId="14" applyNumberFormat="1" applyFont="1" applyFill="1" applyBorder="1" applyAlignment="1">
      <alignment horizontal="center" vertical="top" wrapText="1"/>
    </xf>
    <xf numFmtId="165" fontId="15" fillId="13" borderId="1" xfId="14" applyNumberFormat="1" applyFont="1" applyFill="1" applyBorder="1" applyAlignment="1">
      <alignment horizontal="center" vertical="top" wrapText="1"/>
    </xf>
    <xf numFmtId="164" fontId="20" fillId="6" borderId="1" xfId="1" applyNumberFormat="1" applyFont="1" applyFill="1" applyBorder="1" applyAlignment="1">
      <alignment horizontal="center" vertical="top"/>
    </xf>
    <xf numFmtId="165" fontId="47" fillId="6" borderId="1" xfId="2" applyNumberFormat="1" applyFont="1" applyFill="1" applyBorder="1" applyAlignment="1">
      <alignment horizontal="center" vertical="top"/>
    </xf>
    <xf numFmtId="0" fontId="55" fillId="0" borderId="0" xfId="14" applyFont="1" applyAlignment="1">
      <alignment vertical="top"/>
    </xf>
    <xf numFmtId="0" fontId="55" fillId="0" borderId="0" xfId="14" applyFont="1" applyAlignment="1">
      <alignment horizontal="center" vertical="top"/>
    </xf>
    <xf numFmtId="0" fontId="47" fillId="0" borderId="1" xfId="14" applyFont="1" applyBorder="1" applyAlignment="1">
      <alignment horizontal="center" vertical="center" textRotation="90"/>
    </xf>
    <xf numFmtId="49" fontId="15" fillId="4" borderId="1" xfId="14" applyNumberFormat="1" applyFont="1" applyFill="1" applyBorder="1" applyAlignment="1">
      <alignment horizontal="center" vertical="top" wrapText="1"/>
    </xf>
    <xf numFmtId="0" fontId="26" fillId="0" borderId="0" xfId="14" applyFont="1" applyAlignment="1">
      <alignment vertical="top"/>
    </xf>
    <xf numFmtId="0" fontId="62" fillId="0" borderId="0" xfId="14" applyFont="1" applyAlignment="1">
      <alignment vertical="top"/>
    </xf>
    <xf numFmtId="0" fontId="77" fillId="0" borderId="0" xfId="14" applyFont="1" applyAlignment="1">
      <alignment vertical="top"/>
    </xf>
    <xf numFmtId="0" fontId="78" fillId="0" borderId="0" xfId="14" applyFont="1" applyAlignment="1">
      <alignment vertical="top"/>
    </xf>
    <xf numFmtId="0" fontId="50" fillId="0" borderId="0" xfId="14" applyFont="1" applyAlignment="1">
      <alignment vertical="top"/>
    </xf>
    <xf numFmtId="49" fontId="15" fillId="3" borderId="1" xfId="14" applyNumberFormat="1" applyFont="1" applyFill="1" applyBorder="1" applyAlignment="1">
      <alignment horizontal="center" vertical="top"/>
    </xf>
    <xf numFmtId="0" fontId="76" fillId="0" borderId="0" xfId="14" applyFont="1" applyAlignment="1">
      <alignment vertical="top"/>
    </xf>
    <xf numFmtId="0" fontId="76" fillId="9" borderId="0" xfId="14" applyFont="1" applyFill="1" applyAlignment="1">
      <alignment vertical="top"/>
    </xf>
    <xf numFmtId="0" fontId="15" fillId="0" borderId="0" xfId="14" applyFont="1" applyAlignment="1">
      <alignment vertical="top" wrapText="1"/>
    </xf>
    <xf numFmtId="0" fontId="21" fillId="0" borderId="0" xfId="14" applyFont="1" applyAlignment="1">
      <alignment horizontal="center" vertical="top"/>
    </xf>
    <xf numFmtId="0" fontId="19" fillId="0" borderId="0" xfId="14" applyFont="1" applyAlignment="1">
      <alignment vertical="top"/>
    </xf>
    <xf numFmtId="49" fontId="19" fillId="0" borderId="0" xfId="14" applyNumberFormat="1" applyFont="1" applyAlignment="1">
      <alignment horizontal="right" vertical="top"/>
    </xf>
    <xf numFmtId="49" fontId="13" fillId="0" borderId="0" xfId="14" applyNumberFormat="1" applyFont="1" applyAlignment="1">
      <alignment horizontal="right" vertical="top"/>
    </xf>
    <xf numFmtId="165" fontId="13" fillId="0" borderId="0" xfId="14" applyNumberFormat="1" applyFont="1" applyAlignment="1">
      <alignment horizontal="center" vertical="top"/>
    </xf>
    <xf numFmtId="165" fontId="15" fillId="0" borderId="0" xfId="14" applyNumberFormat="1" applyFont="1" applyAlignment="1">
      <alignment horizontal="center" vertical="top"/>
    </xf>
    <xf numFmtId="165" fontId="13" fillId="3" borderId="10" xfId="14" applyNumberFormat="1" applyFont="1" applyFill="1" applyBorder="1" applyAlignment="1">
      <alignment horizontal="center" vertical="top" wrapText="1"/>
    </xf>
    <xf numFmtId="165" fontId="13" fillId="0" borderId="10" xfId="14" applyNumberFormat="1" applyFont="1" applyBorder="1" applyAlignment="1">
      <alignment horizontal="center" vertical="top" wrapText="1"/>
    </xf>
    <xf numFmtId="165" fontId="19" fillId="0" borderId="13" xfId="14" applyNumberFormat="1" applyFont="1" applyBorder="1" applyAlignment="1">
      <alignment horizontal="center" vertical="top" wrapText="1"/>
    </xf>
    <xf numFmtId="165" fontId="19" fillId="0" borderId="16" xfId="14" applyNumberFormat="1" applyFont="1" applyBorder="1" applyAlignment="1">
      <alignment horizontal="center" vertical="top" wrapText="1"/>
    </xf>
    <xf numFmtId="165" fontId="19" fillId="0" borderId="21" xfId="14" applyNumberFormat="1" applyFont="1" applyBorder="1" applyAlignment="1">
      <alignment horizontal="center" vertical="top" wrapText="1"/>
    </xf>
    <xf numFmtId="165" fontId="13" fillId="15" borderId="10" xfId="14" applyNumberFormat="1" applyFont="1" applyFill="1" applyBorder="1" applyAlignment="1">
      <alignment horizontal="center" vertical="top" wrapText="1"/>
    </xf>
    <xf numFmtId="165" fontId="19" fillId="0" borderId="22" xfId="14" applyNumberFormat="1" applyFont="1" applyBorder="1" applyAlignment="1">
      <alignment horizontal="center" vertical="top" wrapText="1"/>
    </xf>
    <xf numFmtId="49" fontId="21" fillId="0" borderId="0" xfId="14" applyNumberFormat="1" applyFont="1" applyAlignment="1">
      <alignment vertical="top" wrapText="1"/>
    </xf>
    <xf numFmtId="0" fontId="55" fillId="0" borderId="0" xfId="14" applyFont="1" applyAlignment="1">
      <alignment vertical="top" wrapText="1"/>
    </xf>
    <xf numFmtId="0" fontId="55" fillId="0" borderId="5" xfId="14" applyFont="1" applyBorder="1" applyAlignment="1">
      <alignment vertical="top"/>
    </xf>
    <xf numFmtId="165" fontId="26" fillId="0" borderId="0" xfId="14" applyNumberFormat="1" applyFont="1" applyAlignment="1">
      <alignment vertical="top"/>
    </xf>
    <xf numFmtId="165" fontId="26" fillId="10" borderId="1" xfId="1" applyNumberFormat="1" applyFont="1" applyFill="1" applyBorder="1" applyAlignment="1">
      <alignment horizontal="center" vertical="top"/>
    </xf>
    <xf numFmtId="0" fontId="23" fillId="0" borderId="1" xfId="1" applyFont="1" applyBorder="1" applyAlignment="1" applyProtection="1">
      <alignment vertical="top" wrapText="1"/>
      <protection locked="0"/>
    </xf>
    <xf numFmtId="49" fontId="21" fillId="2" borderId="4" xfId="1" applyNumberFormat="1" applyFont="1" applyFill="1" applyBorder="1" applyAlignment="1" applyProtection="1">
      <alignment horizontal="left" vertical="top" wrapText="1"/>
      <protection locked="0"/>
    </xf>
    <xf numFmtId="0" fontId="21" fillId="0" borderId="4" xfId="1" applyFont="1" applyBorder="1" applyAlignment="1" applyProtection="1">
      <alignment horizontal="center" vertical="top" wrapText="1"/>
      <protection locked="0"/>
    </xf>
    <xf numFmtId="165" fontId="23" fillId="10" borderId="1" xfId="2" applyNumberFormat="1" applyFont="1" applyFill="1" applyBorder="1" applyAlignment="1">
      <alignment horizontal="center" vertical="top"/>
    </xf>
    <xf numFmtId="165" fontId="20" fillId="11" borderId="1" xfId="3" applyNumberFormat="1" applyFont="1" applyFill="1" applyBorder="1" applyAlignment="1">
      <alignment horizontal="center" vertical="top"/>
    </xf>
    <xf numFmtId="165" fontId="20" fillId="0" borderId="1" xfId="3" applyNumberFormat="1" applyFont="1" applyBorder="1" applyAlignment="1">
      <alignment horizontal="center" vertical="top"/>
    </xf>
    <xf numFmtId="0" fontId="21" fillId="0" borderId="6" xfId="0" applyFont="1" applyBorder="1" applyAlignment="1">
      <alignment vertical="top"/>
    </xf>
    <xf numFmtId="0" fontId="26" fillId="0" borderId="6" xfId="1" applyFont="1" applyBorder="1" applyAlignment="1" applyProtection="1">
      <alignment vertical="top" wrapText="1"/>
      <protection locked="0"/>
    </xf>
    <xf numFmtId="165" fontId="26" fillId="2" borderId="1" xfId="2" applyNumberFormat="1" applyFont="1" applyFill="1" applyBorder="1" applyAlignment="1">
      <alignment horizontal="center" vertical="top"/>
    </xf>
    <xf numFmtId="49" fontId="21" fillId="2" borderId="2" xfId="1" applyNumberFormat="1" applyFont="1" applyFill="1" applyBorder="1" applyAlignment="1" applyProtection="1">
      <alignment vertical="top" wrapText="1"/>
      <protection locked="0"/>
    </xf>
    <xf numFmtId="165" fontId="64" fillId="9" borderId="1" xfId="2" applyNumberFormat="1" applyFont="1" applyFill="1" applyBorder="1" applyAlignment="1">
      <alignment horizontal="center" vertical="top" wrapText="1"/>
    </xf>
    <xf numFmtId="0" fontId="20" fillId="0" borderId="1" xfId="0" applyFont="1" applyBorder="1" applyAlignment="1">
      <alignment horizontal="center" vertical="top"/>
    </xf>
    <xf numFmtId="1" fontId="20" fillId="0" borderId="1" xfId="0" applyNumberFormat="1" applyFont="1" applyBorder="1" applyAlignment="1">
      <alignment horizontal="center" vertical="top"/>
    </xf>
    <xf numFmtId="0" fontId="80" fillId="0" borderId="9" xfId="0" applyFont="1" applyBorder="1" applyAlignment="1">
      <alignment vertical="top" wrapText="1"/>
    </xf>
    <xf numFmtId="0" fontId="81" fillId="0" borderId="0" xfId="1" applyFont="1" applyAlignment="1" applyProtection="1">
      <alignment vertical="top" wrapText="1"/>
      <protection locked="0"/>
    </xf>
    <xf numFmtId="165" fontId="23" fillId="6" borderId="1" xfId="0" applyNumberFormat="1" applyFont="1" applyFill="1" applyBorder="1" applyAlignment="1">
      <alignment horizontal="center" vertical="center"/>
    </xf>
    <xf numFmtId="164" fontId="21" fillId="6" borderId="1" xfId="1" applyNumberFormat="1" applyFont="1" applyFill="1" applyBorder="1" applyAlignment="1">
      <alignment horizontal="center" vertical="top"/>
    </xf>
    <xf numFmtId="0" fontId="20" fillId="2" borderId="1" xfId="1" applyFont="1" applyFill="1" applyBorder="1" applyAlignment="1" applyProtection="1">
      <alignment vertical="top" wrapText="1"/>
      <protection locked="0"/>
    </xf>
    <xf numFmtId="0" fontId="20" fillId="2" borderId="4" xfId="1" applyFont="1" applyFill="1" applyBorder="1" applyAlignment="1" applyProtection="1">
      <alignment horizontal="center" vertical="top"/>
      <protection locked="0"/>
    </xf>
    <xf numFmtId="0" fontId="25" fillId="2" borderId="1" xfId="6" applyFont="1" applyFill="1" applyBorder="1" applyAlignment="1" applyProtection="1">
      <alignment horizontal="center" vertical="top"/>
      <protection locked="0"/>
    </xf>
    <xf numFmtId="165" fontId="20" fillId="2" borderId="1" xfId="6" applyNumberFormat="1" applyFont="1" applyFill="1" applyBorder="1" applyAlignment="1" applyProtection="1">
      <alignment horizontal="center" vertical="top"/>
      <protection locked="0"/>
    </xf>
    <xf numFmtId="0" fontId="27" fillId="0" borderId="9" xfId="6" applyFont="1" applyBorder="1" applyAlignment="1" applyProtection="1">
      <alignment vertical="top" wrapText="1"/>
      <protection locked="0"/>
    </xf>
    <xf numFmtId="2" fontId="20" fillId="2" borderId="1" xfId="6" applyNumberFormat="1" applyFont="1" applyFill="1" applyBorder="1" applyAlignment="1" applyProtection="1">
      <alignment horizontal="center" vertical="top"/>
      <protection locked="0"/>
    </xf>
    <xf numFmtId="2" fontId="21" fillId="2" borderId="1" xfId="6" applyNumberFormat="1" applyFont="1" applyFill="1" applyBorder="1" applyAlignment="1" applyProtection="1">
      <alignment horizontal="center" vertical="top"/>
      <protection locked="0"/>
    </xf>
    <xf numFmtId="0" fontId="26" fillId="0" borderId="9" xfId="6" applyFont="1" applyBorder="1" applyAlignment="1" applyProtection="1">
      <alignment vertical="top" wrapText="1"/>
      <protection locked="0"/>
    </xf>
    <xf numFmtId="165" fontId="20" fillId="13" borderId="1" xfId="6" applyNumberFormat="1" applyFont="1" applyFill="1" applyBorder="1" applyAlignment="1" applyProtection="1">
      <alignment horizontal="center" vertical="top"/>
      <protection locked="0"/>
    </xf>
    <xf numFmtId="165" fontId="20" fillId="2" borderId="1" xfId="6" applyNumberFormat="1" applyFont="1" applyFill="1" applyBorder="1" applyAlignment="1" applyProtection="1">
      <alignment horizontal="center" vertical="center"/>
      <protection locked="0"/>
    </xf>
    <xf numFmtId="0" fontId="20" fillId="2" borderId="4" xfId="1" applyFont="1" applyFill="1" applyBorder="1" applyAlignment="1" applyProtection="1">
      <alignment vertical="top" wrapText="1"/>
      <protection locked="0"/>
    </xf>
    <xf numFmtId="0" fontId="20" fillId="2" borderId="23" xfId="1" applyFont="1" applyFill="1" applyBorder="1" applyAlignment="1" applyProtection="1">
      <alignment horizontal="center" vertical="top"/>
      <protection locked="0"/>
    </xf>
    <xf numFmtId="0" fontId="20" fillId="0" borderId="4" xfId="1" applyFont="1" applyBorder="1" applyAlignment="1" applyProtection="1">
      <alignment horizontal="center" vertical="top"/>
      <protection locked="0"/>
    </xf>
    <xf numFmtId="165" fontId="20" fillId="2" borderId="1" xfId="1" applyNumberFormat="1" applyFont="1" applyFill="1" applyBorder="1" applyAlignment="1">
      <alignment horizontal="center" vertical="top" wrapText="1"/>
    </xf>
    <xf numFmtId="165" fontId="51" fillId="0" borderId="1" xfId="2" applyNumberFormat="1" applyFont="1" applyBorder="1" applyAlignment="1">
      <alignment vertical="top" wrapText="1"/>
    </xf>
    <xf numFmtId="165" fontId="27" fillId="2" borderId="1" xfId="2" applyNumberFormat="1" applyFont="1" applyFill="1" applyBorder="1" applyAlignment="1">
      <alignment horizontal="center" vertical="top" wrapText="1"/>
    </xf>
    <xf numFmtId="49" fontId="19" fillId="0" borderId="1" xfId="14" applyNumberFormat="1" applyFont="1" applyBorder="1" applyAlignment="1">
      <alignment horizontal="center" vertical="top" textRotation="90"/>
    </xf>
    <xf numFmtId="49" fontId="19" fillId="9" borderId="1" xfId="14" applyNumberFormat="1" applyFont="1" applyFill="1" applyBorder="1" applyAlignment="1">
      <alignment horizontal="center" vertical="center" textRotation="90"/>
    </xf>
    <xf numFmtId="49" fontId="47" fillId="0" borderId="1" xfId="14" applyNumberFormat="1" applyFont="1" applyBorder="1" applyAlignment="1">
      <alignment horizontal="center" vertical="top" wrapText="1"/>
    </xf>
    <xf numFmtId="165" fontId="47" fillId="11" borderId="1" xfId="14" applyNumberFormat="1" applyFont="1" applyFill="1" applyBorder="1" applyAlignment="1">
      <alignment horizontal="center" vertical="top"/>
    </xf>
    <xf numFmtId="165" fontId="56" fillId="6" borderId="1" xfId="14" applyNumberFormat="1" applyFont="1" applyFill="1" applyBorder="1" applyAlignment="1">
      <alignment horizontal="center" vertical="top"/>
    </xf>
    <xf numFmtId="165" fontId="56" fillId="11" borderId="1" xfId="14" applyNumberFormat="1" applyFont="1" applyFill="1" applyBorder="1" applyAlignment="1">
      <alignment horizontal="center" vertical="top"/>
    </xf>
    <xf numFmtId="0" fontId="56" fillId="6" borderId="1" xfId="14" applyFont="1" applyFill="1" applyBorder="1" applyAlignment="1">
      <alignment horizontal="center" vertical="top"/>
    </xf>
    <xf numFmtId="165" fontId="56" fillId="0" borderId="1" xfId="14" applyNumberFormat="1" applyFont="1" applyBorder="1" applyAlignment="1">
      <alignment horizontal="center" vertical="top" wrapText="1"/>
    </xf>
    <xf numFmtId="165" fontId="56" fillId="11" borderId="1" xfId="14" applyNumberFormat="1" applyFont="1" applyFill="1" applyBorder="1" applyAlignment="1">
      <alignment horizontal="center" vertical="top" wrapText="1"/>
    </xf>
    <xf numFmtId="165" fontId="47" fillId="0" borderId="1" xfId="14" applyNumberFormat="1" applyFont="1" applyBorder="1" applyAlignment="1">
      <alignment horizontal="left" vertical="top" wrapText="1"/>
    </xf>
    <xf numFmtId="49" fontId="56" fillId="4" borderId="1" xfId="14" applyNumberFormat="1" applyFont="1" applyFill="1" applyBorder="1" applyAlignment="1">
      <alignment horizontal="center" vertical="top" wrapText="1"/>
    </xf>
    <xf numFmtId="165" fontId="70" fillId="0" borderId="1" xfId="14" applyNumberFormat="1" applyFont="1" applyBorder="1" applyAlignment="1">
      <alignment horizontal="center" vertical="top"/>
    </xf>
    <xf numFmtId="49" fontId="56" fillId="6" borderId="1" xfId="14" applyNumberFormat="1" applyFont="1" applyFill="1" applyBorder="1" applyAlignment="1">
      <alignment horizontal="center" vertical="top"/>
    </xf>
    <xf numFmtId="165" fontId="47" fillId="10" borderId="1" xfId="14" applyNumberFormat="1" applyFont="1" applyFill="1" applyBorder="1" applyAlignment="1">
      <alignment horizontal="center" vertical="top"/>
    </xf>
    <xf numFmtId="165" fontId="56" fillId="0" borderId="1" xfId="14" applyNumberFormat="1" applyFont="1" applyBorder="1" applyAlignment="1">
      <alignment horizontal="center" vertical="top"/>
    </xf>
    <xf numFmtId="165" fontId="40" fillId="0" borderId="1" xfId="14" applyNumberFormat="1" applyFont="1" applyBorder="1" applyAlignment="1">
      <alignment horizontal="center" vertical="top"/>
    </xf>
    <xf numFmtId="165" fontId="70" fillId="6" borderId="1" xfId="14" applyNumberFormat="1" applyFont="1" applyFill="1" applyBorder="1" applyAlignment="1">
      <alignment horizontal="center" vertical="top"/>
    </xf>
    <xf numFmtId="49" fontId="19" fillId="9" borderId="1" xfId="14" applyNumberFormat="1" applyFont="1" applyFill="1" applyBorder="1" applyAlignment="1">
      <alignment horizontal="center" vertical="top" wrapText="1"/>
    </xf>
    <xf numFmtId="165" fontId="47" fillId="0" borderId="1" xfId="10" applyNumberFormat="1" applyFont="1" applyFill="1" applyBorder="1" applyAlignment="1">
      <alignment horizontal="center" vertical="top"/>
    </xf>
    <xf numFmtId="165" fontId="47" fillId="6" borderId="1" xfId="10" applyNumberFormat="1" applyFont="1" applyFill="1" applyBorder="1" applyAlignment="1">
      <alignment horizontal="center" vertical="top"/>
    </xf>
    <xf numFmtId="165" fontId="47" fillId="2" borderId="1" xfId="14" applyNumberFormat="1" applyFont="1" applyFill="1" applyBorder="1" applyAlignment="1">
      <alignment horizontal="center" vertical="top"/>
    </xf>
    <xf numFmtId="0" fontId="47" fillId="2" borderId="1" xfId="14" applyFont="1" applyFill="1" applyBorder="1" applyAlignment="1">
      <alignment horizontal="center" vertical="top"/>
    </xf>
    <xf numFmtId="0" fontId="70" fillId="0" borderId="1" xfId="14" applyFont="1" applyBorder="1" applyAlignment="1">
      <alignment horizontal="center" vertical="top"/>
    </xf>
    <xf numFmtId="165" fontId="72" fillId="0" borderId="1" xfId="14" applyNumberFormat="1" applyFont="1" applyBorder="1" applyAlignment="1">
      <alignment horizontal="center" vertical="top"/>
    </xf>
    <xf numFmtId="0" fontId="72" fillId="6" borderId="1" xfId="14" applyFont="1" applyFill="1" applyBorder="1" applyAlignment="1">
      <alignment horizontal="center" vertical="top"/>
    </xf>
    <xf numFmtId="165" fontId="72" fillId="6" borderId="1" xfId="14" applyNumberFormat="1" applyFont="1" applyFill="1" applyBorder="1" applyAlignment="1">
      <alignment horizontal="center" vertical="top"/>
    </xf>
    <xf numFmtId="0" fontId="47" fillId="0" borderId="1" xfId="10" applyFont="1" applyFill="1" applyBorder="1" applyAlignment="1">
      <alignment horizontal="center" vertical="top"/>
    </xf>
    <xf numFmtId="165" fontId="56" fillId="6" borderId="1" xfId="10" applyNumberFormat="1" applyFont="1" applyFill="1" applyBorder="1" applyAlignment="1">
      <alignment horizontal="center" vertical="top"/>
    </xf>
    <xf numFmtId="0" fontId="40" fillId="0" borderId="2" xfId="14" applyFont="1" applyBorder="1" applyAlignment="1">
      <alignment vertical="top"/>
    </xf>
    <xf numFmtId="0" fontId="47" fillId="0" borderId="4" xfId="14" applyFont="1" applyBorder="1" applyAlignment="1">
      <alignment vertical="top" wrapText="1"/>
    </xf>
    <xf numFmtId="0" fontId="40" fillId="0" borderId="1" xfId="14" applyFont="1" applyBorder="1" applyAlignment="1">
      <alignment vertical="top"/>
    </xf>
    <xf numFmtId="165" fontId="56" fillId="3" borderId="1" xfId="14" applyNumberFormat="1" applyFont="1" applyFill="1" applyBorder="1" applyAlignment="1">
      <alignment horizontal="center" vertical="center"/>
    </xf>
    <xf numFmtId="49" fontId="51" fillId="0" borderId="0" xfId="14" applyNumberFormat="1" applyFont="1" applyAlignment="1">
      <alignment vertical="top"/>
    </xf>
    <xf numFmtId="49" fontId="51" fillId="0" borderId="0" xfId="14" applyNumberFormat="1" applyFont="1" applyAlignment="1">
      <alignment horizontal="right" vertical="top"/>
    </xf>
    <xf numFmtId="165" fontId="64" fillId="3" borderId="1" xfId="14" applyNumberFormat="1" applyFont="1" applyFill="1" applyBorder="1" applyAlignment="1">
      <alignment horizontal="center" vertical="top" wrapText="1"/>
    </xf>
    <xf numFmtId="165" fontId="64" fillId="13" borderId="1" xfId="14" applyNumberFormat="1" applyFont="1" applyFill="1" applyBorder="1" applyAlignment="1">
      <alignment horizontal="center" vertical="top" wrapText="1"/>
    </xf>
    <xf numFmtId="165" fontId="51" fillId="0" borderId="1" xfId="14" applyNumberFormat="1" applyFont="1" applyBorder="1" applyAlignment="1">
      <alignment horizontal="center" vertical="top" wrapText="1"/>
    </xf>
    <xf numFmtId="165" fontId="51" fillId="0" borderId="1" xfId="14" applyNumberFormat="1" applyFont="1" applyBorder="1" applyAlignment="1">
      <alignment horizontal="center" vertical="top"/>
    </xf>
    <xf numFmtId="165" fontId="64" fillId="6" borderId="1" xfId="14" applyNumberFormat="1" applyFont="1" applyFill="1" applyBorder="1" applyAlignment="1">
      <alignment horizontal="center" vertical="top" wrapText="1"/>
    </xf>
    <xf numFmtId="165" fontId="67" fillId="9" borderId="1" xfId="2" applyNumberFormat="1" applyFont="1" applyFill="1" applyBorder="1" applyAlignment="1">
      <alignment horizontal="center" vertical="top"/>
    </xf>
    <xf numFmtId="165" fontId="67" fillId="0" borderId="1" xfId="2" applyNumberFormat="1" applyFont="1" applyBorder="1" applyAlignment="1">
      <alignment horizontal="center" vertical="top"/>
    </xf>
    <xf numFmtId="2" fontId="21" fillId="0" borderId="1" xfId="1" applyNumberFormat="1" applyFont="1" applyBorder="1" applyAlignment="1" applyProtection="1">
      <alignment horizontal="center" vertical="top"/>
      <protection locked="0"/>
    </xf>
    <xf numFmtId="165" fontId="64" fillId="13" borderId="1" xfId="2" applyNumberFormat="1" applyFont="1" applyFill="1" applyBorder="1" applyAlignment="1">
      <alignment horizontal="center" vertical="top"/>
    </xf>
    <xf numFmtId="166" fontId="21" fillId="6" borderId="1" xfId="2" applyNumberFormat="1" applyFont="1" applyFill="1" applyBorder="1" applyAlignment="1">
      <alignment horizontal="center" vertical="top"/>
    </xf>
    <xf numFmtId="0" fontId="21" fillId="2" borderId="4" xfId="2" applyFont="1" applyFill="1" applyBorder="1" applyAlignment="1">
      <alignment horizontal="left" vertical="top" wrapText="1"/>
    </xf>
    <xf numFmtId="165" fontId="70" fillId="6" borderId="1" xfId="10" applyNumberFormat="1" applyFont="1" applyFill="1" applyBorder="1" applyAlignment="1">
      <alignment horizontal="center" vertical="top"/>
    </xf>
    <xf numFmtId="0" fontId="21" fillId="0" borderId="1" xfId="14" applyFont="1" applyBorder="1" applyAlignment="1">
      <alignment horizontal="center" vertical="center" wrapText="1"/>
    </xf>
    <xf numFmtId="0" fontId="21" fillId="0" borderId="1" xfId="2" applyFont="1" applyBorder="1" applyAlignment="1">
      <alignment horizontal="left" vertical="top" wrapText="1"/>
    </xf>
    <xf numFmtId="0" fontId="21" fillId="0" borderId="4" xfId="2" applyFont="1" applyBorder="1" applyAlignment="1">
      <alignment horizontal="left" vertical="top" wrapText="1"/>
    </xf>
    <xf numFmtId="0" fontId="23" fillId="0" borderId="4" xfId="2" applyFont="1" applyBorder="1" applyAlignment="1">
      <alignment horizontal="center" vertical="top" wrapText="1"/>
    </xf>
    <xf numFmtId="49" fontId="23" fillId="0" borderId="4" xfId="2" applyNumberFormat="1" applyFont="1" applyBorder="1" applyAlignment="1">
      <alignment horizontal="center" vertical="top" wrapText="1"/>
    </xf>
    <xf numFmtId="49" fontId="15" fillId="4" borderId="1" xfId="2" applyNumberFormat="1" applyFont="1" applyFill="1" applyBorder="1" applyAlignment="1">
      <alignment horizontal="center" vertical="top"/>
    </xf>
    <xf numFmtId="0" fontId="21" fillId="2" borderId="1" xfId="2" applyFont="1" applyFill="1" applyBorder="1" applyAlignment="1">
      <alignment horizontal="left" vertical="top" wrapText="1"/>
    </xf>
    <xf numFmtId="0" fontId="15" fillId="0" borderId="0" xfId="2" applyFont="1" applyAlignment="1">
      <alignment horizontal="center" vertical="top" wrapText="1"/>
    </xf>
    <xf numFmtId="0" fontId="21" fillId="0" borderId="0" xfId="2" applyFont="1" applyAlignment="1">
      <alignment horizontal="center" vertical="top"/>
    </xf>
    <xf numFmtId="49" fontId="23" fillId="0" borderId="1" xfId="2" applyNumberFormat="1" applyFont="1" applyBorder="1" applyAlignment="1">
      <alignment horizontal="center" vertical="top" wrapText="1"/>
    </xf>
    <xf numFmtId="0" fontId="21" fillId="0" borderId="1" xfId="2" applyFont="1" applyBorder="1" applyAlignment="1">
      <alignment vertical="top" wrapText="1"/>
    </xf>
    <xf numFmtId="0" fontId="23" fillId="0" borderId="1" xfId="2" applyFont="1" applyBorder="1" applyAlignment="1">
      <alignment horizontal="center" vertical="top" wrapText="1"/>
    </xf>
    <xf numFmtId="49" fontId="15" fillId="4" borderId="1" xfId="2" applyNumberFormat="1" applyFont="1" applyFill="1" applyBorder="1" applyAlignment="1">
      <alignment horizontal="center" vertical="top" wrapText="1"/>
    </xf>
    <xf numFmtId="49" fontId="21" fillId="0" borderId="1" xfId="2" applyNumberFormat="1" applyFont="1" applyBorder="1" applyAlignment="1">
      <alignment horizontal="center" vertical="top" wrapText="1"/>
    </xf>
    <xf numFmtId="0" fontId="25" fillId="0" borderId="1" xfId="2" applyFont="1" applyBorder="1" applyAlignment="1">
      <alignment vertical="top" wrapText="1"/>
    </xf>
    <xf numFmtId="165" fontId="40" fillId="6" borderId="1" xfId="2" applyNumberFormat="1" applyFont="1" applyFill="1" applyBorder="1" applyAlignment="1">
      <alignment horizontal="center" vertical="top"/>
    </xf>
    <xf numFmtId="0" fontId="26" fillId="0" borderId="1" xfId="0" applyFont="1" applyBorder="1" applyAlignment="1">
      <alignment horizontal="center" vertical="top"/>
    </xf>
    <xf numFmtId="0" fontId="26" fillId="0" borderId="9" xfId="6" applyFont="1" applyBorder="1" applyAlignment="1" applyProtection="1">
      <alignment vertical="top"/>
      <protection locked="0"/>
    </xf>
    <xf numFmtId="0" fontId="47" fillId="2" borderId="1" xfId="2" applyFont="1" applyFill="1" applyBorder="1" applyAlignment="1">
      <alignment horizontal="center" vertical="center" textRotation="90"/>
    </xf>
    <xf numFmtId="166" fontId="23" fillId="2" borderId="1" xfId="2" applyNumberFormat="1" applyFont="1" applyFill="1" applyBorder="1" applyAlignment="1">
      <alignment horizontal="center" vertical="top"/>
    </xf>
    <xf numFmtId="166" fontId="15" fillId="0" borderId="1" xfId="2" applyNumberFormat="1" applyFont="1" applyBorder="1" applyAlignment="1">
      <alignment horizontal="center" vertical="top"/>
    </xf>
    <xf numFmtId="0" fontId="20" fillId="0" borderId="0" xfId="17" applyFont="1" applyAlignment="1" applyProtection="1">
      <alignment vertical="top"/>
      <protection locked="0"/>
    </xf>
    <xf numFmtId="0" fontId="22" fillId="0" borderId="0" xfId="17" applyFont="1" applyAlignment="1" applyProtection="1">
      <alignment vertical="top"/>
      <protection locked="0"/>
    </xf>
    <xf numFmtId="0" fontId="20" fillId="0" borderId="0" xfId="17" applyFont="1" applyAlignment="1" applyProtection="1">
      <alignment vertical="top" wrapText="1"/>
      <protection locked="0"/>
    </xf>
    <xf numFmtId="0" fontId="21" fillId="2" borderId="1" xfId="17" applyFont="1" applyFill="1" applyBorder="1" applyAlignment="1">
      <alignment horizontal="center" vertical="top"/>
    </xf>
    <xf numFmtId="0" fontId="20" fillId="0" borderId="2" xfId="4" applyFont="1" applyBorder="1" applyAlignment="1" applyProtection="1">
      <alignment vertical="top" wrapText="1"/>
      <protection locked="0"/>
    </xf>
    <xf numFmtId="0" fontId="21" fillId="0" borderId="2" xfId="4" applyFont="1" applyBorder="1" applyAlignment="1" applyProtection="1">
      <alignment horizontal="center" vertical="top" wrapText="1"/>
      <protection locked="0"/>
    </xf>
    <xf numFmtId="0" fontId="20" fillId="0" borderId="2" xfId="4" applyFont="1" applyBorder="1" applyAlignment="1" applyProtection="1">
      <alignment horizontal="center" vertical="top" wrapText="1"/>
      <protection locked="0"/>
    </xf>
    <xf numFmtId="0" fontId="20" fillId="2" borderId="2" xfId="4" applyFont="1" applyFill="1" applyBorder="1" applyAlignment="1" applyProtection="1">
      <alignment horizontal="center" vertical="top" wrapText="1"/>
      <protection locked="0"/>
    </xf>
    <xf numFmtId="165" fontId="24" fillId="6" borderId="1" xfId="1" applyNumberFormat="1" applyFont="1" applyFill="1" applyBorder="1" applyAlignment="1">
      <alignment horizontal="center" vertical="top"/>
    </xf>
    <xf numFmtId="165" fontId="47" fillId="6" borderId="1" xfId="2" applyNumberFormat="1" applyFont="1" applyFill="1" applyBorder="1" applyAlignment="1">
      <alignment horizontal="center" vertical="top" wrapText="1"/>
    </xf>
    <xf numFmtId="165" fontId="64" fillId="0" borderId="1" xfId="2" applyNumberFormat="1" applyFont="1" applyBorder="1" applyAlignment="1">
      <alignment horizontal="left" vertical="top" wrapText="1"/>
    </xf>
    <xf numFmtId="0" fontId="47" fillId="0" borderId="6" xfId="14" applyFont="1" applyBorder="1" applyAlignment="1">
      <alignment horizontal="left" vertical="top" wrapText="1"/>
    </xf>
    <xf numFmtId="49" fontId="47" fillId="0" borderId="1" xfId="14" applyNumberFormat="1" applyFont="1" applyBorder="1" applyAlignment="1">
      <alignment horizontal="center" vertical="top"/>
    </xf>
    <xf numFmtId="0" fontId="47" fillId="0" borderId="1" xfId="14" applyFont="1" applyBorder="1" applyAlignment="1">
      <alignment vertical="top" wrapText="1"/>
    </xf>
    <xf numFmtId="49" fontId="19" fillId="0" borderId="1" xfId="14" applyNumberFormat="1" applyFont="1" applyBorder="1" applyAlignment="1">
      <alignment horizontal="center" vertical="center" textRotation="90"/>
    </xf>
    <xf numFmtId="49" fontId="19" fillId="0" borderId="1" xfId="14" applyNumberFormat="1" applyFont="1" applyBorder="1" applyAlignment="1">
      <alignment horizontal="center" vertical="top" wrapText="1"/>
    </xf>
    <xf numFmtId="0" fontId="47" fillId="0" borderId="1" xfId="14" applyFont="1" applyBorder="1" applyAlignment="1">
      <alignment horizontal="left" vertical="top" wrapText="1"/>
    </xf>
    <xf numFmtId="0" fontId="13" fillId="0" borderId="10" xfId="14" applyFont="1" applyBorder="1" applyAlignment="1">
      <alignment horizontal="center" vertical="center" wrapText="1"/>
    </xf>
    <xf numFmtId="0" fontId="19" fillId="0" borderId="0" xfId="14" applyFont="1" applyAlignment="1">
      <alignment horizontal="left" vertical="top"/>
    </xf>
    <xf numFmtId="49" fontId="64" fillId="0" borderId="0" xfId="14" applyNumberFormat="1" applyFont="1" applyAlignment="1">
      <alignment horizontal="center" vertical="center" wrapText="1"/>
    </xf>
    <xf numFmtId="0" fontId="47" fillId="0" borderId="1" xfId="14" applyFont="1" applyBorder="1" applyAlignment="1">
      <alignment horizontal="center" vertical="center" wrapText="1"/>
    </xf>
    <xf numFmtId="0" fontId="47" fillId="0" borderId="1" xfId="14" applyFont="1" applyBorder="1" applyAlignment="1">
      <alignment horizontal="center" vertical="top"/>
    </xf>
    <xf numFmtId="0" fontId="47" fillId="0" borderId="2" xfId="14" applyFont="1" applyBorder="1" applyAlignment="1">
      <alignment horizontal="center" vertical="top"/>
    </xf>
    <xf numFmtId="1" fontId="47" fillId="0" borderId="1" xfId="14" applyNumberFormat="1" applyFont="1" applyBorder="1" applyAlignment="1">
      <alignment horizontal="center" vertical="top"/>
    </xf>
    <xf numFmtId="49" fontId="56" fillId="4" borderId="1" xfId="14" applyNumberFormat="1" applyFont="1" applyFill="1" applyBorder="1" applyAlignment="1">
      <alignment horizontal="center" vertical="top"/>
    </xf>
    <xf numFmtId="49" fontId="56" fillId="5" borderId="1" xfId="14" applyNumberFormat="1" applyFont="1" applyFill="1" applyBorder="1" applyAlignment="1">
      <alignment horizontal="center" vertical="top"/>
    </xf>
    <xf numFmtId="165" fontId="47" fillId="0" borderId="2" xfId="14" applyNumberFormat="1" applyFont="1" applyBorder="1" applyAlignment="1">
      <alignment horizontal="center" vertical="top"/>
    </xf>
    <xf numFmtId="165" fontId="47" fillId="6" borderId="1" xfId="14" applyNumberFormat="1" applyFont="1" applyFill="1" applyBorder="1" applyAlignment="1">
      <alignment horizontal="center" vertical="top"/>
    </xf>
    <xf numFmtId="165" fontId="47" fillId="0" borderId="1" xfId="14" applyNumberFormat="1" applyFont="1" applyBorder="1" applyAlignment="1">
      <alignment horizontal="center" vertical="top"/>
    </xf>
    <xf numFmtId="0" fontId="47" fillId="0" borderId="1" xfId="14" applyFont="1" applyBorder="1" applyAlignment="1">
      <alignment horizontal="center" vertical="top" wrapText="1"/>
    </xf>
    <xf numFmtId="0" fontId="15" fillId="0" borderId="0" xfId="14" applyFont="1" applyAlignment="1">
      <alignment horizontal="center" vertical="top" wrapText="1"/>
    </xf>
    <xf numFmtId="0" fontId="21" fillId="0" borderId="0" xfId="14" applyFont="1" applyAlignment="1">
      <alignment vertical="top"/>
    </xf>
    <xf numFmtId="49" fontId="87" fillId="0" borderId="1" xfId="14" applyNumberFormat="1" applyFont="1" applyBorder="1" applyAlignment="1">
      <alignment vertical="top" wrapText="1"/>
    </xf>
    <xf numFmtId="49" fontId="87" fillId="0" borderId="1" xfId="14" applyNumberFormat="1" applyFont="1" applyBorder="1" applyAlignment="1">
      <alignment horizontal="center" vertical="top"/>
    </xf>
    <xf numFmtId="0" fontId="51" fillId="0" borderId="0" xfId="18" applyFont="1" applyAlignment="1" applyProtection="1">
      <alignment vertical="top"/>
      <protection locked="0"/>
    </xf>
    <xf numFmtId="0" fontId="22" fillId="0" borderId="0" xfId="18" applyFont="1" applyAlignment="1" applyProtection="1">
      <alignment vertical="top"/>
      <protection locked="0"/>
    </xf>
    <xf numFmtId="0" fontId="51" fillId="0" borderId="0" xfId="18" applyFont="1" applyAlignment="1" applyProtection="1">
      <alignment vertical="top" wrapText="1"/>
      <protection locked="0"/>
    </xf>
    <xf numFmtId="165" fontId="51" fillId="0" borderId="0" xfId="14" applyNumberFormat="1" applyFont="1" applyAlignment="1">
      <alignment horizontal="center" vertical="top" wrapText="1"/>
    </xf>
    <xf numFmtId="0" fontId="20" fillId="0" borderId="0" xfId="18" applyFont="1" applyAlignment="1" applyProtection="1">
      <alignment vertical="top"/>
      <protection locked="0"/>
    </xf>
    <xf numFmtId="165" fontId="64" fillId="7" borderId="1" xfId="2" applyNumberFormat="1" applyFont="1" applyFill="1" applyBorder="1" applyAlignment="1">
      <alignment horizontal="center" vertical="top"/>
    </xf>
    <xf numFmtId="165" fontId="64" fillId="8" borderId="1" xfId="2" applyNumberFormat="1" applyFont="1" applyFill="1" applyBorder="1" applyAlignment="1">
      <alignment horizontal="center" vertical="top"/>
    </xf>
    <xf numFmtId="165" fontId="64" fillId="9" borderId="1" xfId="2" applyNumberFormat="1" applyFont="1" applyFill="1" applyBorder="1" applyAlignment="1">
      <alignment horizontal="center" vertical="top"/>
    </xf>
    <xf numFmtId="165" fontId="51" fillId="0" borderId="1" xfId="2" applyNumberFormat="1" applyFont="1" applyBorder="1" applyAlignment="1">
      <alignment horizontal="left" vertical="top" wrapText="1"/>
    </xf>
    <xf numFmtId="165" fontId="51" fillId="0" borderId="0" xfId="2" applyNumberFormat="1" applyFont="1" applyAlignment="1">
      <alignment vertical="center" wrapText="1"/>
    </xf>
    <xf numFmtId="165" fontId="64" fillId="0" borderId="0" xfId="2" applyNumberFormat="1" applyFont="1" applyAlignment="1">
      <alignment horizontal="center" vertical="center"/>
    </xf>
    <xf numFmtId="165" fontId="66" fillId="0" borderId="1" xfId="2" applyNumberFormat="1" applyFont="1" applyBorder="1" applyAlignment="1">
      <alignment horizontal="left" vertical="top" wrapText="1"/>
    </xf>
    <xf numFmtId="1" fontId="16" fillId="9" borderId="1" xfId="2" applyNumberFormat="1" applyFont="1" applyFill="1" applyBorder="1" applyAlignment="1">
      <alignment horizontal="center" vertical="center" textRotation="90"/>
    </xf>
    <xf numFmtId="165" fontId="51" fillId="9" borderId="1" xfId="2" applyNumberFormat="1" applyFont="1" applyFill="1" applyBorder="1" applyAlignment="1">
      <alignment horizontal="center" vertical="top" wrapText="1"/>
    </xf>
    <xf numFmtId="49" fontId="51" fillId="9" borderId="1" xfId="2" applyNumberFormat="1" applyFont="1" applyFill="1" applyBorder="1" applyAlignment="1">
      <alignment horizontal="center" vertical="top"/>
    </xf>
    <xf numFmtId="165" fontId="64" fillId="7" borderId="1" xfId="2" applyNumberFormat="1" applyFont="1" applyFill="1" applyBorder="1" applyAlignment="1">
      <alignment horizontal="center" vertical="top" wrapText="1"/>
    </xf>
    <xf numFmtId="0" fontId="51" fillId="7" borderId="1" xfId="2" applyFont="1" applyFill="1" applyBorder="1" applyAlignment="1">
      <alignment horizontal="center" vertical="top" wrapText="1"/>
    </xf>
    <xf numFmtId="0" fontId="51" fillId="8" borderId="1" xfId="2" applyFont="1" applyFill="1" applyBorder="1" applyAlignment="1">
      <alignment horizontal="center" vertical="top" wrapText="1"/>
    </xf>
    <xf numFmtId="165" fontId="51" fillId="0" borderId="1" xfId="2" applyNumberFormat="1" applyFont="1" applyBorder="1" applyAlignment="1">
      <alignment horizontal="center" vertical="top" wrapText="1"/>
    </xf>
    <xf numFmtId="165" fontId="51" fillId="9" borderId="1" xfId="2" applyNumberFormat="1" applyFont="1" applyFill="1" applyBorder="1" applyAlignment="1">
      <alignment horizontal="left" vertical="top" wrapText="1"/>
    </xf>
    <xf numFmtId="165" fontId="51" fillId="6" borderId="1" xfId="2" applyNumberFormat="1" applyFont="1" applyFill="1" applyBorder="1" applyAlignment="1">
      <alignment horizontal="center" vertical="top" wrapText="1"/>
    </xf>
    <xf numFmtId="165" fontId="64" fillId="9" borderId="1" xfId="2" applyNumberFormat="1" applyFont="1" applyFill="1" applyBorder="1" applyAlignment="1">
      <alignment horizontal="left" vertical="top" wrapText="1"/>
    </xf>
    <xf numFmtId="165" fontId="51" fillId="9" borderId="1" xfId="2" applyNumberFormat="1" applyFont="1" applyFill="1" applyBorder="1" applyAlignment="1">
      <alignment horizontal="center" vertical="top"/>
    </xf>
    <xf numFmtId="165" fontId="64" fillId="6" borderId="1" xfId="2" applyNumberFormat="1" applyFont="1" applyFill="1" applyBorder="1" applyAlignment="1">
      <alignment horizontal="right" vertical="top"/>
    </xf>
    <xf numFmtId="49" fontId="64" fillId="7" borderId="1" xfId="2" applyNumberFormat="1" applyFont="1" applyFill="1" applyBorder="1" applyAlignment="1">
      <alignment horizontal="center" vertical="top"/>
    </xf>
    <xf numFmtId="49" fontId="64" fillId="8" borderId="1" xfId="2" applyNumberFormat="1" applyFont="1" applyFill="1" applyBorder="1" applyAlignment="1">
      <alignment horizontal="center" vertical="top"/>
    </xf>
    <xf numFmtId="49" fontId="51" fillId="0" borderId="1" xfId="2" applyNumberFormat="1" applyFont="1" applyBorder="1" applyAlignment="1">
      <alignment horizontal="center" vertical="top" shrinkToFit="1"/>
    </xf>
    <xf numFmtId="165" fontId="51" fillId="0" borderId="1" xfId="2" applyNumberFormat="1" applyFont="1" applyBorder="1" applyAlignment="1">
      <alignment horizontal="center" vertical="top"/>
    </xf>
    <xf numFmtId="49" fontId="27" fillId="9" borderId="1" xfId="2" applyNumberFormat="1" applyFont="1" applyFill="1" applyBorder="1" applyAlignment="1">
      <alignment horizontal="center" vertical="top"/>
    </xf>
    <xf numFmtId="165" fontId="14" fillId="0" borderId="0" xfId="2" applyNumberFormat="1" applyFont="1" applyAlignment="1">
      <alignment vertical="center"/>
    </xf>
    <xf numFmtId="165" fontId="14" fillId="0" borderId="0" xfId="2" applyNumberFormat="1" applyFont="1" applyAlignment="1">
      <alignment horizontal="center" vertical="top"/>
    </xf>
    <xf numFmtId="165" fontId="35" fillId="0" borderId="0" xfId="2" applyNumberFormat="1" applyFont="1" applyAlignment="1">
      <alignment vertical="top"/>
    </xf>
    <xf numFmtId="165" fontId="64" fillId="0" borderId="0" xfId="2" applyNumberFormat="1" applyFont="1" applyAlignment="1">
      <alignment horizontal="center" vertical="top" wrapText="1"/>
    </xf>
    <xf numFmtId="0" fontId="47" fillId="0" borderId="1" xfId="2" applyFont="1" applyBorder="1" applyAlignment="1">
      <alignment horizontal="center" vertical="top"/>
    </xf>
    <xf numFmtId="0" fontId="20" fillId="0" borderId="0" xfId="19" applyFont="1" applyAlignment="1" applyProtection="1">
      <alignment vertical="top" wrapText="1"/>
      <protection locked="0"/>
    </xf>
    <xf numFmtId="0" fontId="20" fillId="0" borderId="0" xfId="19" applyFont="1" applyAlignment="1" applyProtection="1">
      <alignment vertical="top"/>
      <protection locked="0"/>
    </xf>
    <xf numFmtId="165" fontId="15" fillId="6" borderId="1" xfId="20" applyNumberFormat="1" applyFont="1" applyFill="1" applyBorder="1" applyAlignment="1">
      <alignment horizontal="center" vertical="top" wrapText="1"/>
    </xf>
    <xf numFmtId="165" fontId="21" fillId="0" borderId="1" xfId="20" applyNumberFormat="1" applyFont="1" applyBorder="1" applyAlignment="1">
      <alignment horizontal="center" vertical="top"/>
    </xf>
    <xf numFmtId="165" fontId="21" fillId="0" borderId="1" xfId="20" applyNumberFormat="1" applyFont="1" applyBorder="1" applyAlignment="1">
      <alignment horizontal="center" vertical="top" wrapText="1"/>
    </xf>
    <xf numFmtId="165" fontId="15" fillId="3" borderId="1" xfId="20" applyNumberFormat="1" applyFont="1" applyFill="1" applyBorder="1" applyAlignment="1">
      <alignment horizontal="center" vertical="top" wrapText="1"/>
    </xf>
    <xf numFmtId="165" fontId="15" fillId="13" borderId="1" xfId="20" applyNumberFormat="1" applyFont="1" applyFill="1" applyBorder="1" applyAlignment="1">
      <alignment horizontal="center" vertical="top" wrapText="1"/>
    </xf>
    <xf numFmtId="0" fontId="21" fillId="0" borderId="1" xfId="20" applyFont="1" applyBorder="1" applyAlignment="1">
      <alignment horizontal="center" vertical="center" wrapText="1"/>
    </xf>
    <xf numFmtId="0" fontId="40" fillId="0" borderId="0" xfId="14" applyFont="1" applyAlignment="1">
      <alignment vertical="top"/>
    </xf>
    <xf numFmtId="165" fontId="21" fillId="9" borderId="1" xfId="0" applyNumberFormat="1" applyFont="1" applyFill="1" applyBorder="1" applyAlignment="1">
      <alignment horizontal="center" vertical="top" wrapText="1"/>
    </xf>
    <xf numFmtId="165" fontId="24" fillId="0" borderId="9" xfId="2" applyNumberFormat="1" applyFont="1" applyBorder="1" applyAlignment="1">
      <alignment vertical="top" wrapText="1"/>
    </xf>
    <xf numFmtId="49" fontId="56" fillId="4" borderId="2" xfId="14" applyNumberFormat="1" applyFont="1" applyFill="1" applyBorder="1" applyAlignment="1">
      <alignment horizontal="center" vertical="top"/>
    </xf>
    <xf numFmtId="49" fontId="56" fillId="4" borderId="4" xfId="14" applyNumberFormat="1" applyFont="1" applyFill="1" applyBorder="1" applyAlignment="1">
      <alignment horizontal="center" vertical="top"/>
    </xf>
    <xf numFmtId="49" fontId="56" fillId="5" borderId="2" xfId="14" applyNumberFormat="1" applyFont="1" applyFill="1" applyBorder="1" applyAlignment="1">
      <alignment horizontal="center" vertical="top"/>
    </xf>
    <xf numFmtId="49" fontId="56" fillId="5" borderId="4" xfId="14" applyNumberFormat="1" applyFont="1" applyFill="1" applyBorder="1" applyAlignment="1">
      <alignment horizontal="center" vertical="top"/>
    </xf>
    <xf numFmtId="0" fontId="47" fillId="0" borderId="2" xfId="14" applyFont="1" applyBorder="1" applyAlignment="1">
      <alignment horizontal="left" vertical="top" wrapText="1"/>
    </xf>
    <xf numFmtId="165" fontId="47" fillId="11" borderId="2" xfId="14" applyNumberFormat="1" applyFont="1" applyFill="1" applyBorder="1" applyAlignment="1">
      <alignment horizontal="center" vertical="top"/>
    </xf>
    <xf numFmtId="49" fontId="19" fillId="0" borderId="3" xfId="14" applyNumberFormat="1" applyFont="1" applyBorder="1" applyAlignment="1">
      <alignment horizontal="center" textRotation="90"/>
    </xf>
    <xf numFmtId="165" fontId="21" fillId="2" borderId="1" xfId="0" applyNumberFormat="1" applyFont="1" applyFill="1" applyBorder="1" applyAlignment="1">
      <alignment horizontal="center" vertical="top" wrapText="1"/>
    </xf>
    <xf numFmtId="0" fontId="24" fillId="0" borderId="0" xfId="0" applyFont="1" applyAlignment="1">
      <alignment vertical="top"/>
    </xf>
    <xf numFmtId="0" fontId="35" fillId="0" borderId="0" xfId="0" applyFont="1" applyAlignment="1">
      <alignment vertical="top"/>
    </xf>
    <xf numFmtId="0" fontId="35" fillId="0" borderId="0" xfId="0" applyFont="1" applyAlignment="1">
      <alignment horizontal="left" vertical="top"/>
    </xf>
    <xf numFmtId="0" fontId="21" fillId="2" borderId="1" xfId="6" applyFont="1" applyFill="1" applyBorder="1" applyAlignment="1" applyProtection="1">
      <alignment vertical="top" wrapText="1"/>
      <protection locked="0"/>
    </xf>
    <xf numFmtId="165" fontId="20" fillId="2" borderId="1" xfId="6" applyNumberFormat="1" applyFont="1" applyFill="1" applyBorder="1" applyAlignment="1" applyProtection="1">
      <alignment horizontal="center" vertical="top" wrapText="1"/>
      <protection locked="0"/>
    </xf>
    <xf numFmtId="49" fontId="56" fillId="4" borderId="3" xfId="14" applyNumberFormat="1" applyFont="1" applyFill="1" applyBorder="1" applyAlignment="1">
      <alignment horizontal="center" vertical="top"/>
    </xf>
    <xf numFmtId="49" fontId="56" fillId="5" borderId="3" xfId="14" applyNumberFormat="1" applyFont="1" applyFill="1" applyBorder="1" applyAlignment="1">
      <alignment horizontal="center" vertical="top"/>
    </xf>
    <xf numFmtId="49" fontId="40" fillId="0" borderId="1" xfId="14" applyNumberFormat="1" applyFont="1" applyBorder="1" applyAlignment="1">
      <alignment horizontal="center" vertical="top"/>
    </xf>
    <xf numFmtId="49" fontId="19" fillId="0" borderId="1" xfId="14" applyNumberFormat="1" applyFont="1" applyBorder="1" applyAlignment="1">
      <alignment horizontal="center" vertical="center" textRotation="90" wrapText="1"/>
    </xf>
    <xf numFmtId="165" fontId="20" fillId="6" borderId="1" xfId="6" applyNumberFormat="1" applyFont="1" applyFill="1" applyBorder="1" applyAlignment="1">
      <alignment horizontal="center" vertical="top"/>
    </xf>
    <xf numFmtId="165" fontId="22" fillId="6" borderId="1" xfId="6" applyNumberFormat="1" applyFont="1" applyFill="1" applyBorder="1" applyAlignment="1">
      <alignment horizontal="center" vertical="top"/>
    </xf>
    <xf numFmtId="49" fontId="47" fillId="0" borderId="1" xfId="14" applyNumberFormat="1" applyFont="1" applyBorder="1" applyAlignment="1">
      <alignment vertical="top" wrapText="1"/>
    </xf>
    <xf numFmtId="49" fontId="19" fillId="0" borderId="1" xfId="14" applyNumberFormat="1" applyFont="1" applyBorder="1" applyAlignment="1">
      <alignment horizontal="center" textRotation="90"/>
    </xf>
    <xf numFmtId="167" fontId="59" fillId="6" borderId="1" xfId="2" applyNumberFormat="1" applyFont="1" applyFill="1" applyBorder="1" applyAlignment="1">
      <alignment horizontal="center" vertical="top"/>
    </xf>
    <xf numFmtId="167" fontId="58" fillId="2" borderId="1" xfId="2" applyNumberFormat="1" applyFont="1" applyFill="1" applyBorder="1" applyAlignment="1">
      <alignment horizontal="center" vertical="top"/>
    </xf>
    <xf numFmtId="167" fontId="21" fillId="2" borderId="1" xfId="2" applyNumberFormat="1" applyFont="1" applyFill="1" applyBorder="1" applyAlignment="1">
      <alignment horizontal="center" vertical="top"/>
    </xf>
    <xf numFmtId="0" fontId="12" fillId="0" borderId="9" xfId="1" applyFont="1" applyBorder="1" applyAlignment="1" applyProtection="1">
      <alignment vertical="top"/>
      <protection locked="0"/>
    </xf>
    <xf numFmtId="0" fontId="27" fillId="0" borderId="0" xfId="1" applyFont="1" applyAlignment="1" applyProtection="1">
      <alignment horizontal="center" vertical="top" wrapText="1"/>
      <protection locked="0"/>
    </xf>
    <xf numFmtId="165" fontId="24" fillId="0" borderId="9" xfId="2" applyNumberFormat="1" applyFont="1" applyBorder="1" applyAlignment="1">
      <alignment vertical="top"/>
    </xf>
    <xf numFmtId="165" fontId="20" fillId="0" borderId="9" xfId="2" applyNumberFormat="1" applyFont="1" applyBorder="1" applyAlignment="1">
      <alignment vertical="top"/>
    </xf>
    <xf numFmtId="0" fontId="26" fillId="0" borderId="9" xfId="0" applyFont="1" applyBorder="1" applyAlignment="1">
      <alignment vertical="top" wrapText="1"/>
    </xf>
    <xf numFmtId="0" fontId="26" fillId="0" borderId="0" xfId="0" applyFont="1" applyAlignment="1">
      <alignment vertical="top" wrapText="1"/>
    </xf>
    <xf numFmtId="0" fontId="26" fillId="0" borderId="9" xfId="0" applyFont="1" applyBorder="1" applyAlignment="1">
      <alignment vertical="top"/>
    </xf>
    <xf numFmtId="0" fontId="23" fillId="0" borderId="1" xfId="0" applyFont="1" applyBorder="1" applyAlignment="1">
      <alignment horizontal="center" vertical="top"/>
    </xf>
    <xf numFmtId="0" fontId="27" fillId="0" borderId="9" xfId="2" applyFont="1" applyBorder="1" applyAlignment="1">
      <alignment vertical="top" wrapText="1"/>
    </xf>
    <xf numFmtId="0" fontId="27" fillId="0" borderId="0" xfId="2" applyFont="1" applyAlignment="1">
      <alignment vertical="top" wrapText="1"/>
    </xf>
    <xf numFmtId="0" fontId="26" fillId="0" borderId="9" xfId="2" applyFont="1" applyBorder="1" applyAlignment="1">
      <alignment vertical="top" wrapText="1"/>
    </xf>
    <xf numFmtId="0" fontId="24" fillId="0" borderId="9" xfId="2" applyFont="1" applyBorder="1" applyAlignment="1">
      <alignment vertical="top" wrapText="1"/>
    </xf>
    <xf numFmtId="165" fontId="20" fillId="11" borderId="1" xfId="6" applyNumberFormat="1" applyFont="1" applyFill="1" applyBorder="1" applyAlignment="1">
      <alignment horizontal="center" vertical="top"/>
    </xf>
    <xf numFmtId="165" fontId="20" fillId="0" borderId="1" xfId="6" applyNumberFormat="1" applyFont="1" applyBorder="1" applyAlignment="1">
      <alignment horizontal="center" vertical="top"/>
    </xf>
    <xf numFmtId="165" fontId="70" fillId="11" borderId="1" xfId="14" applyNumberFormat="1" applyFont="1" applyFill="1" applyBorder="1" applyAlignment="1">
      <alignment horizontal="center" vertical="top"/>
    </xf>
    <xf numFmtId="165" fontId="70" fillId="0" borderId="4" xfId="14" applyNumberFormat="1" applyFont="1" applyBorder="1" applyAlignment="1">
      <alignment horizontal="center" vertical="top"/>
    </xf>
    <xf numFmtId="165" fontId="70" fillId="0" borderId="1" xfId="10" applyNumberFormat="1" applyFont="1" applyFill="1" applyBorder="1" applyAlignment="1">
      <alignment horizontal="center" vertical="top"/>
    </xf>
    <xf numFmtId="165" fontId="70" fillId="2" borderId="1" xfId="14" applyNumberFormat="1" applyFont="1" applyFill="1" applyBorder="1" applyAlignment="1">
      <alignment horizontal="center" vertical="top"/>
    </xf>
    <xf numFmtId="165" fontId="70" fillId="6" borderId="1" xfId="2" applyNumberFormat="1" applyFont="1" applyFill="1" applyBorder="1" applyAlignment="1">
      <alignment horizontal="center" vertical="top"/>
    </xf>
    <xf numFmtId="165" fontId="23" fillId="11" borderId="1" xfId="6" applyNumberFormat="1" applyFont="1" applyFill="1" applyBorder="1" applyAlignment="1">
      <alignment horizontal="center" vertical="top"/>
    </xf>
    <xf numFmtId="165" fontId="23" fillId="11" borderId="1" xfId="6" applyNumberFormat="1" applyFont="1" applyFill="1" applyBorder="1" applyAlignment="1">
      <alignment horizontal="center" vertical="center"/>
    </xf>
    <xf numFmtId="0" fontId="27" fillId="0" borderId="9" xfId="1" applyFont="1" applyBorder="1" applyAlignment="1" applyProtection="1">
      <alignment vertical="top" wrapText="1"/>
      <protection locked="0"/>
    </xf>
    <xf numFmtId="49" fontId="47" fillId="0" borderId="2" xfId="14" applyNumberFormat="1" applyFont="1" applyBorder="1" applyAlignment="1">
      <alignment horizontal="center" vertical="top"/>
    </xf>
    <xf numFmtId="0" fontId="21" fillId="0" borderId="1" xfId="7" applyNumberFormat="1" applyFont="1" applyBorder="1" applyAlignment="1">
      <alignment horizontal="center" vertical="top" wrapText="1"/>
    </xf>
    <xf numFmtId="49" fontId="47" fillId="0" borderId="2" xfId="14" applyNumberFormat="1" applyFont="1" applyBorder="1" applyAlignment="1">
      <alignment vertical="top" wrapText="1"/>
    </xf>
    <xf numFmtId="0" fontId="55" fillId="0" borderId="1" xfId="14" applyFont="1" applyBorder="1" applyAlignment="1">
      <alignment vertical="top"/>
    </xf>
    <xf numFmtId="0" fontId="40" fillId="0" borderId="9" xfId="14" applyFont="1" applyBorder="1" applyAlignment="1">
      <alignment vertical="top" wrapText="1"/>
    </xf>
    <xf numFmtId="0" fontId="40" fillId="0" borderId="9" xfId="14" applyFont="1" applyBorder="1" applyAlignment="1">
      <alignment vertical="top"/>
    </xf>
    <xf numFmtId="2" fontId="47" fillId="0" borderId="1" xfId="14" applyNumberFormat="1" applyFont="1" applyBorder="1" applyAlignment="1">
      <alignment horizontal="center" vertical="top"/>
    </xf>
    <xf numFmtId="165" fontId="15" fillId="11" borderId="1" xfId="6" applyNumberFormat="1" applyFont="1" applyFill="1" applyBorder="1" applyAlignment="1">
      <alignment horizontal="center" vertical="top"/>
    </xf>
    <xf numFmtId="165" fontId="20" fillId="2" borderId="1" xfId="6" applyNumberFormat="1" applyFont="1" applyFill="1" applyBorder="1" applyAlignment="1">
      <alignment horizontal="center" vertical="center"/>
    </xf>
    <xf numFmtId="165" fontId="22" fillId="6" borderId="1" xfId="6" applyNumberFormat="1" applyFont="1" applyFill="1" applyBorder="1" applyAlignment="1">
      <alignment horizontal="center" vertical="center"/>
    </xf>
    <xf numFmtId="49" fontId="51" fillId="0" borderId="1" xfId="2" applyNumberFormat="1" applyFont="1" applyBorder="1" applyAlignment="1">
      <alignment horizontal="center" vertical="top"/>
    </xf>
    <xf numFmtId="165" fontId="51" fillId="0" borderId="1" xfId="2" applyNumberFormat="1" applyFont="1" applyBorder="1" applyAlignment="1">
      <alignment horizontal="left" vertical="top" wrapText="1"/>
    </xf>
    <xf numFmtId="0" fontId="21" fillId="0" borderId="1" xfId="20" applyFont="1" applyBorder="1" applyAlignment="1">
      <alignment horizontal="center" vertical="center" wrapText="1"/>
    </xf>
    <xf numFmtId="0" fontId="15" fillId="3" borderId="1" xfId="20" applyFont="1" applyFill="1" applyBorder="1" applyAlignment="1">
      <alignment horizontal="right" vertical="top" wrapText="1"/>
    </xf>
    <xf numFmtId="165" fontId="64" fillId="13" borderId="1" xfId="2" applyNumberFormat="1" applyFont="1" applyFill="1" applyBorder="1" applyAlignment="1">
      <alignment horizontal="right" vertical="top"/>
    </xf>
    <xf numFmtId="165" fontId="51" fillId="13" borderId="1" xfId="2" applyNumberFormat="1" applyFont="1" applyFill="1" applyBorder="1" applyAlignment="1">
      <alignment horizontal="center" vertical="top"/>
    </xf>
    <xf numFmtId="165" fontId="64" fillId="0" borderId="0" xfId="2" applyNumberFormat="1" applyFont="1" applyAlignment="1">
      <alignment horizontal="center" vertical="top" wrapText="1"/>
    </xf>
    <xf numFmtId="49" fontId="64" fillId="7" borderId="1" xfId="2" applyNumberFormat="1" applyFont="1" applyFill="1" applyBorder="1" applyAlignment="1">
      <alignment horizontal="center" vertical="top"/>
    </xf>
    <xf numFmtId="49" fontId="64" fillId="8" borderId="1" xfId="2" applyNumberFormat="1" applyFont="1" applyFill="1" applyBorder="1" applyAlignment="1">
      <alignment horizontal="center" vertical="top"/>
    </xf>
    <xf numFmtId="49" fontId="64" fillId="0" borderId="1" xfId="2" applyNumberFormat="1" applyFont="1" applyBorder="1" applyAlignment="1">
      <alignment horizontal="center" vertical="top"/>
    </xf>
    <xf numFmtId="165" fontId="66" fillId="0" borderId="1" xfId="2" applyNumberFormat="1" applyFont="1" applyBorder="1" applyAlignment="1">
      <alignment horizontal="left" vertical="top" wrapText="1"/>
    </xf>
    <xf numFmtId="1" fontId="51" fillId="0" borderId="1" xfId="2" applyNumberFormat="1" applyFont="1" applyBorder="1" applyAlignment="1">
      <alignment horizontal="left" vertical="center" textRotation="90"/>
    </xf>
    <xf numFmtId="165" fontId="51" fillId="0" borderId="1" xfId="2" applyNumberFormat="1" applyFont="1" applyBorder="1" applyAlignment="1">
      <alignment horizontal="center" vertical="top" wrapText="1"/>
    </xf>
    <xf numFmtId="49" fontId="64" fillId="7" borderId="1" xfId="2" applyNumberFormat="1" applyFont="1" applyFill="1" applyBorder="1" applyAlignment="1">
      <alignment horizontal="center" vertical="top" wrapText="1"/>
    </xf>
    <xf numFmtId="0" fontId="20" fillId="0" borderId="0" xfId="19" applyFont="1" applyAlignment="1" applyProtection="1">
      <alignment horizontal="left" vertical="top" wrapText="1"/>
      <protection locked="0"/>
    </xf>
    <xf numFmtId="0" fontId="22" fillId="0" borderId="1" xfId="20" applyFont="1" applyBorder="1" applyAlignment="1">
      <alignment horizontal="left" vertical="top" wrapText="1"/>
    </xf>
    <xf numFmtId="0" fontId="15" fillId="0" borderId="1" xfId="20" applyFont="1" applyBorder="1" applyAlignment="1">
      <alignment horizontal="left" vertical="top" wrapText="1"/>
    </xf>
    <xf numFmtId="0" fontId="21" fillId="0" borderId="1" xfId="2" applyFont="1" applyBorder="1" applyAlignment="1">
      <alignment horizontal="left" vertical="top" wrapText="1"/>
    </xf>
    <xf numFmtId="0" fontId="15" fillId="6" borderId="1" xfId="20" applyFont="1" applyFill="1" applyBorder="1" applyAlignment="1">
      <alignment horizontal="right" vertical="top" wrapText="1"/>
    </xf>
    <xf numFmtId="165" fontId="14" fillId="0" borderId="0" xfId="2" applyNumberFormat="1" applyFont="1" applyAlignment="1">
      <alignment vertical="center"/>
    </xf>
    <xf numFmtId="165" fontId="14" fillId="0" borderId="0" xfId="2" applyNumberFormat="1" applyFont="1" applyAlignment="1">
      <alignment horizontal="center" vertical="top"/>
    </xf>
    <xf numFmtId="165" fontId="35" fillId="0" borderId="0" xfId="2" applyNumberFormat="1" applyFont="1" applyAlignment="1">
      <alignment vertical="top"/>
    </xf>
    <xf numFmtId="165" fontId="14" fillId="0" borderId="0" xfId="2" applyNumberFormat="1" applyFont="1" applyAlignment="1">
      <alignment vertical="top"/>
    </xf>
    <xf numFmtId="0" fontId="21" fillId="0" borderId="1" xfId="20" applyFont="1" applyBorder="1" applyAlignment="1">
      <alignment horizontal="left" vertical="top" wrapText="1" readingOrder="1"/>
    </xf>
    <xf numFmtId="0" fontId="21" fillId="0" borderId="1" xfId="2" applyFont="1" applyBorder="1" applyAlignment="1">
      <alignment horizontal="left" wrapText="1"/>
    </xf>
    <xf numFmtId="0" fontId="21" fillId="0" borderId="1" xfId="20" applyFont="1" applyBorder="1" applyAlignment="1">
      <alignment horizontal="left" vertical="top" wrapText="1"/>
    </xf>
    <xf numFmtId="49" fontId="51" fillId="9" borderId="1" xfId="2" applyNumberFormat="1" applyFont="1" applyFill="1" applyBorder="1" applyAlignment="1">
      <alignment horizontal="center" vertical="top" wrapText="1"/>
    </xf>
    <xf numFmtId="49" fontId="51" fillId="9" borderId="1" xfId="2" applyNumberFormat="1" applyFont="1" applyFill="1" applyBorder="1" applyAlignment="1">
      <alignment horizontal="center" vertical="top"/>
    </xf>
    <xf numFmtId="165" fontId="51" fillId="9" borderId="1" xfId="2" applyNumberFormat="1" applyFont="1" applyFill="1" applyBorder="1" applyAlignment="1">
      <alignment horizontal="left" vertical="top" wrapText="1"/>
    </xf>
    <xf numFmtId="0" fontId="51" fillId="0" borderId="1" xfId="2" applyFont="1" applyBorder="1" applyAlignment="1">
      <alignment horizontal="center" vertical="top"/>
    </xf>
    <xf numFmtId="49" fontId="51" fillId="0" borderId="1" xfId="2" applyNumberFormat="1" applyFont="1" applyBorder="1" applyAlignment="1">
      <alignment horizontal="center" vertical="top" wrapText="1"/>
    </xf>
    <xf numFmtId="1" fontId="51" fillId="0" borderId="1" xfId="2" applyNumberFormat="1" applyFont="1" applyBorder="1" applyAlignment="1">
      <alignment horizontal="center" vertical="top"/>
    </xf>
    <xf numFmtId="165" fontId="67" fillId="0" borderId="1" xfId="2" applyNumberFormat="1" applyFont="1" applyBorder="1" applyAlignment="1">
      <alignment horizontal="left" vertical="top" wrapText="1"/>
    </xf>
    <xf numFmtId="49" fontId="51" fillId="0" borderId="1" xfId="2" applyNumberFormat="1" applyFont="1" applyBorder="1" applyAlignment="1">
      <alignment horizontal="left" vertical="center" textRotation="90" wrapText="1"/>
    </xf>
    <xf numFmtId="0" fontId="51" fillId="0" borderId="1" xfId="2" applyFont="1" applyBorder="1" applyAlignment="1">
      <alignment horizontal="left" vertical="top" wrapText="1"/>
    </xf>
    <xf numFmtId="1" fontId="51" fillId="0" borderId="1" xfId="2" applyNumberFormat="1" applyFont="1" applyBorder="1" applyAlignment="1">
      <alignment horizontal="center" vertical="top" shrinkToFit="1"/>
    </xf>
    <xf numFmtId="165" fontId="64" fillId="8" borderId="1" xfId="2" applyNumberFormat="1" applyFont="1" applyFill="1" applyBorder="1" applyAlignment="1">
      <alignment horizontal="left" vertical="top" wrapText="1"/>
    </xf>
    <xf numFmtId="165" fontId="64" fillId="7" borderId="1" xfId="2" applyNumberFormat="1" applyFont="1" applyFill="1" applyBorder="1" applyAlignment="1">
      <alignment horizontal="center" vertical="top" wrapText="1"/>
    </xf>
    <xf numFmtId="49" fontId="67" fillId="0" borderId="1" xfId="2" applyNumberFormat="1" applyFont="1" applyBorder="1" applyAlignment="1">
      <alignment horizontal="left" vertical="center" textRotation="90" wrapText="1"/>
    </xf>
    <xf numFmtId="1" fontId="51" fillId="0" borderId="1" xfId="2" applyNumberFormat="1" applyFont="1" applyBorder="1" applyAlignment="1">
      <alignment horizontal="left" vertical="center" textRotation="90" wrapText="1"/>
    </xf>
    <xf numFmtId="165" fontId="51" fillId="0" borderId="1" xfId="2" applyNumberFormat="1" applyFont="1" applyBorder="1" applyAlignment="1">
      <alignment horizontal="left" vertical="center" textRotation="90" wrapText="1"/>
    </xf>
    <xf numFmtId="165" fontId="51" fillId="0" borderId="1" xfId="2" applyNumberFormat="1" applyFont="1" applyBorder="1" applyAlignment="1">
      <alignment horizontal="left" vertical="top" wrapText="1" shrinkToFit="1"/>
    </xf>
    <xf numFmtId="49" fontId="51" fillId="7" borderId="1" xfId="2" applyNumberFormat="1" applyFont="1" applyFill="1" applyBorder="1" applyAlignment="1">
      <alignment horizontal="center" vertical="top" wrapText="1"/>
    </xf>
    <xf numFmtId="0" fontId="51" fillId="0" borderId="1" xfId="2" applyFont="1" applyBorder="1" applyAlignment="1">
      <alignment vertical="top" wrapText="1" shrinkToFit="1"/>
    </xf>
    <xf numFmtId="49" fontId="51" fillId="0" borderId="1" xfId="2" applyNumberFormat="1" applyFont="1" applyBorder="1" applyAlignment="1">
      <alignment horizontal="center" vertical="top" shrinkToFit="1"/>
    </xf>
    <xf numFmtId="165" fontId="40" fillId="0" borderId="1" xfId="2" applyNumberFormat="1" applyFont="1" applyBorder="1" applyAlignment="1">
      <alignment vertical="top" wrapText="1"/>
    </xf>
    <xf numFmtId="165" fontId="27" fillId="0" borderId="1" xfId="2" applyNumberFormat="1" applyFont="1" applyBorder="1" applyAlignment="1">
      <alignment vertical="top" wrapText="1"/>
    </xf>
    <xf numFmtId="165" fontId="65" fillId="7" borderId="1" xfId="2" applyNumberFormat="1" applyFont="1" applyFill="1" applyBorder="1" applyAlignment="1">
      <alignment horizontal="left" vertical="top"/>
    </xf>
    <xf numFmtId="165" fontId="64" fillId="8" borderId="1" xfId="2" applyNumberFormat="1" applyFont="1" applyFill="1" applyBorder="1" applyAlignment="1">
      <alignment horizontal="center" vertical="top"/>
    </xf>
    <xf numFmtId="165" fontId="51" fillId="8" borderId="1" xfId="2" applyNumberFormat="1" applyFont="1" applyFill="1" applyBorder="1" applyAlignment="1">
      <alignment horizontal="center" vertical="top"/>
    </xf>
    <xf numFmtId="165" fontId="64" fillId="0" borderId="1" xfId="2" applyNumberFormat="1" applyFont="1" applyBorder="1" applyAlignment="1">
      <alignment horizontal="center" vertical="top"/>
    </xf>
    <xf numFmtId="165" fontId="51" fillId="0" borderId="1" xfId="2" applyNumberFormat="1" applyFont="1" applyBorder="1" applyAlignment="1">
      <alignment horizontal="center" vertical="top"/>
    </xf>
    <xf numFmtId="49" fontId="51" fillId="0" borderId="1" xfId="2" applyNumberFormat="1" applyFont="1" applyBorder="1" applyAlignment="1">
      <alignment horizontal="center" vertical="center" textRotation="90" wrapText="1"/>
    </xf>
    <xf numFmtId="165" fontId="64" fillId="7" borderId="6" xfId="2" applyNumberFormat="1" applyFont="1" applyFill="1" applyBorder="1" applyAlignment="1">
      <alignment horizontal="left" vertical="top"/>
    </xf>
    <xf numFmtId="165" fontId="64" fillId="7" borderId="7" xfId="2" applyNumberFormat="1" applyFont="1" applyFill="1" applyBorder="1" applyAlignment="1">
      <alignment horizontal="left" vertical="top"/>
    </xf>
    <xf numFmtId="165" fontId="64" fillId="7" borderId="8" xfId="2" applyNumberFormat="1" applyFont="1" applyFill="1" applyBorder="1" applyAlignment="1">
      <alignment horizontal="left" vertical="top"/>
    </xf>
    <xf numFmtId="165" fontId="67" fillId="9" borderId="1" xfId="2" applyNumberFormat="1" applyFont="1" applyFill="1" applyBorder="1" applyAlignment="1">
      <alignment horizontal="left" vertical="top" wrapText="1"/>
    </xf>
    <xf numFmtId="0" fontId="67" fillId="0" borderId="1" xfId="2" applyFont="1" applyBorder="1" applyAlignment="1">
      <alignment horizontal="center" vertical="top"/>
    </xf>
    <xf numFmtId="49" fontId="67" fillId="9" borderId="1" xfId="2" applyNumberFormat="1" applyFont="1" applyFill="1" applyBorder="1" applyAlignment="1">
      <alignment horizontal="center" vertical="top" wrapText="1"/>
    </xf>
    <xf numFmtId="49" fontId="67" fillId="9" borderId="1" xfId="2" applyNumberFormat="1" applyFont="1" applyFill="1" applyBorder="1" applyAlignment="1">
      <alignment horizontal="center" vertical="top"/>
    </xf>
    <xf numFmtId="1" fontId="27" fillId="0" borderId="1" xfId="2" applyNumberFormat="1" applyFont="1" applyBorder="1" applyAlignment="1">
      <alignment horizontal="center" vertical="top" wrapText="1"/>
    </xf>
    <xf numFmtId="49" fontId="47" fillId="0" borderId="2" xfId="2" applyNumberFormat="1" applyFont="1" applyBorder="1" applyAlignment="1">
      <alignment horizontal="left" vertical="top" wrapText="1"/>
    </xf>
    <xf numFmtId="49" fontId="47" fillId="0" borderId="3" xfId="2" applyNumberFormat="1" applyFont="1" applyBorder="1" applyAlignment="1">
      <alignment horizontal="left" vertical="top" wrapText="1"/>
    </xf>
    <xf numFmtId="49" fontId="47" fillId="0" borderId="4" xfId="2" applyNumberFormat="1" applyFont="1" applyBorder="1" applyAlignment="1">
      <alignment horizontal="left" vertical="top" wrapText="1"/>
    </xf>
    <xf numFmtId="49" fontId="47" fillId="0" borderId="2" xfId="2" applyNumberFormat="1" applyFont="1" applyBorder="1" applyAlignment="1">
      <alignment horizontal="center" vertical="top" wrapText="1"/>
    </xf>
    <xf numFmtId="49" fontId="47" fillId="0" borderId="3" xfId="2" applyNumberFormat="1" applyFont="1" applyBorder="1" applyAlignment="1">
      <alignment horizontal="center" vertical="top" wrapText="1"/>
    </xf>
    <xf numFmtId="49" fontId="47" fillId="0" borderId="4" xfId="2" applyNumberFormat="1" applyFont="1" applyBorder="1" applyAlignment="1">
      <alignment horizontal="center" vertical="top" wrapText="1"/>
    </xf>
    <xf numFmtId="49" fontId="47" fillId="0" borderId="1" xfId="2" applyNumberFormat="1" applyFont="1" applyBorder="1" applyAlignment="1">
      <alignment horizontal="center" vertical="top"/>
    </xf>
    <xf numFmtId="0" fontId="70" fillId="0" borderId="1" xfId="2" applyFont="1" applyBorder="1" applyAlignment="1">
      <alignment horizontal="center" vertical="top" wrapText="1"/>
    </xf>
    <xf numFmtId="0" fontId="70" fillId="0" borderId="1" xfId="2" applyFont="1" applyBorder="1" applyAlignment="1">
      <alignment horizontal="center" vertical="top"/>
    </xf>
    <xf numFmtId="0" fontId="40" fillId="0" borderId="1" xfId="2" applyFont="1" applyBorder="1" applyAlignment="1">
      <alignment horizontal="center" vertical="top"/>
    </xf>
    <xf numFmtId="165" fontId="67" fillId="0" borderId="1" xfId="20" applyNumberFormat="1" applyFont="1" applyBorder="1" applyAlignment="1">
      <alignment vertical="top" wrapText="1"/>
    </xf>
    <xf numFmtId="1" fontId="51" fillId="0" borderId="1" xfId="2" applyNumberFormat="1" applyFont="1" applyBorder="1" applyAlignment="1">
      <alignment horizontal="center" vertical="top" wrapText="1"/>
    </xf>
    <xf numFmtId="1" fontId="27" fillId="0" borderId="1" xfId="2" applyNumberFormat="1" applyFont="1" applyBorder="1" applyAlignment="1">
      <alignment horizontal="center" vertical="top"/>
    </xf>
    <xf numFmtId="0" fontId="70" fillId="0" borderId="1" xfId="2" applyFont="1" applyBorder="1" applyAlignment="1">
      <alignment vertical="top" wrapText="1"/>
    </xf>
    <xf numFmtId="49" fontId="47" fillId="0" borderId="2" xfId="2" applyNumberFormat="1" applyFont="1" applyBorder="1" applyAlignment="1">
      <alignment horizontal="center" vertical="center" textRotation="90" wrapText="1"/>
    </xf>
    <xf numFmtId="49" fontId="47" fillId="0" borderId="3" xfId="2" applyNumberFormat="1" applyFont="1" applyBorder="1" applyAlignment="1">
      <alignment horizontal="center" vertical="center" textRotation="90" wrapText="1"/>
    </xf>
    <xf numFmtId="49" fontId="47" fillId="0" borderId="4" xfId="2" applyNumberFormat="1" applyFont="1" applyBorder="1" applyAlignment="1">
      <alignment horizontal="center" vertical="center" textRotation="90" wrapText="1"/>
    </xf>
    <xf numFmtId="165" fontId="65" fillId="7" borderId="1" xfId="2" applyNumberFormat="1" applyFont="1" applyFill="1" applyBorder="1" applyAlignment="1">
      <alignment vertical="top" wrapText="1"/>
    </xf>
    <xf numFmtId="0" fontId="67" fillId="7" borderId="1" xfId="2" applyFont="1" applyFill="1" applyBorder="1" applyAlignment="1">
      <alignment vertical="top" wrapText="1"/>
    </xf>
    <xf numFmtId="165" fontId="65" fillId="8" borderId="2" xfId="2" applyNumberFormat="1" applyFont="1" applyFill="1" applyBorder="1" applyAlignment="1">
      <alignment horizontal="center" vertical="top"/>
    </xf>
    <xf numFmtId="165" fontId="65" fillId="8" borderId="3" xfId="2" applyNumberFormat="1" applyFont="1" applyFill="1" applyBorder="1" applyAlignment="1">
      <alignment horizontal="center" vertical="top"/>
    </xf>
    <xf numFmtId="165" fontId="65" fillId="8" borderId="4" xfId="2" applyNumberFormat="1" applyFont="1" applyFill="1" applyBorder="1" applyAlignment="1">
      <alignment horizontal="center" vertical="top"/>
    </xf>
    <xf numFmtId="49" fontId="65" fillId="0" borderId="1" xfId="2" applyNumberFormat="1" applyFont="1" applyBorder="1" applyAlignment="1">
      <alignment horizontal="center" vertical="top"/>
    </xf>
    <xf numFmtId="0" fontId="51" fillId="0" borderId="1" xfId="2" applyFont="1" applyBorder="1" applyAlignment="1">
      <alignment horizontal="center" vertical="top" wrapText="1"/>
    </xf>
    <xf numFmtId="49" fontId="56" fillId="0" borderId="1" xfId="2" applyNumberFormat="1" applyFont="1" applyBorder="1" applyAlignment="1">
      <alignment horizontal="center" vertical="top" wrapText="1"/>
    </xf>
    <xf numFmtId="0" fontId="71" fillId="0" borderId="1" xfId="2" applyFont="1" applyBorder="1" applyAlignment="1">
      <alignment horizontal="center" vertical="top" wrapText="1"/>
    </xf>
    <xf numFmtId="49" fontId="64" fillId="7" borderId="2" xfId="2" applyNumberFormat="1" applyFont="1" applyFill="1" applyBorder="1" applyAlignment="1">
      <alignment horizontal="center" vertical="top"/>
    </xf>
    <xf numFmtId="49" fontId="64" fillId="7" borderId="3" xfId="2" applyNumberFormat="1" applyFont="1" applyFill="1" applyBorder="1" applyAlignment="1">
      <alignment horizontal="center" vertical="top"/>
    </xf>
    <xf numFmtId="49" fontId="64" fillId="7" borderId="4" xfId="2" applyNumberFormat="1" applyFont="1" applyFill="1" applyBorder="1" applyAlignment="1">
      <alignment horizontal="center" vertical="top"/>
    </xf>
    <xf numFmtId="49" fontId="64" fillId="8" borderId="2" xfId="2" applyNumberFormat="1" applyFont="1" applyFill="1" applyBorder="1" applyAlignment="1">
      <alignment horizontal="center" vertical="top"/>
    </xf>
    <xf numFmtId="49" fontId="64" fillId="8" borderId="3" xfId="2" applyNumberFormat="1" applyFont="1" applyFill="1" applyBorder="1" applyAlignment="1">
      <alignment horizontal="center" vertical="top"/>
    </xf>
    <xf numFmtId="49" fontId="64" fillId="8" borderId="4" xfId="2" applyNumberFormat="1" applyFont="1" applyFill="1" applyBorder="1" applyAlignment="1">
      <alignment horizontal="center" vertical="top"/>
    </xf>
    <xf numFmtId="0" fontId="51" fillId="0" borderId="1" xfId="2" applyFont="1" applyBorder="1" applyAlignment="1">
      <alignment horizontal="center" vertical="center" textRotation="90"/>
    </xf>
    <xf numFmtId="1" fontId="51" fillId="2" borderId="1" xfId="2" applyNumberFormat="1" applyFont="1" applyFill="1" applyBorder="1" applyAlignment="1">
      <alignment horizontal="center" vertical="top" wrapText="1"/>
    </xf>
    <xf numFmtId="1" fontId="51" fillId="9" borderId="1" xfId="2" applyNumberFormat="1" applyFont="1" applyFill="1" applyBorder="1" applyAlignment="1">
      <alignment horizontal="center" vertical="top"/>
    </xf>
    <xf numFmtId="165" fontId="65" fillId="8" borderId="1" xfId="2" applyNumberFormat="1" applyFont="1" applyFill="1" applyBorder="1" applyAlignment="1">
      <alignment horizontal="left" vertical="top"/>
    </xf>
    <xf numFmtId="165" fontId="64" fillId="6" borderId="1" xfId="2" applyNumberFormat="1" applyFont="1" applyFill="1" applyBorder="1" applyAlignment="1">
      <alignment horizontal="right" vertical="top"/>
    </xf>
    <xf numFmtId="165" fontId="51" fillId="6" borderId="1" xfId="2" applyNumberFormat="1" applyFont="1" applyFill="1" applyBorder="1" applyAlignment="1">
      <alignment horizontal="center" vertical="top" wrapText="1"/>
    </xf>
    <xf numFmtId="49" fontId="64" fillId="9" borderId="1" xfId="2" applyNumberFormat="1" applyFont="1" applyFill="1" applyBorder="1" applyAlignment="1">
      <alignment horizontal="center" vertical="top"/>
    </xf>
    <xf numFmtId="165" fontId="51" fillId="9" borderId="1" xfId="2" applyNumberFormat="1" applyFont="1" applyFill="1" applyBorder="1" applyAlignment="1">
      <alignment horizontal="center" vertical="center" textRotation="90" wrapText="1"/>
    </xf>
    <xf numFmtId="49" fontId="51" fillId="2" borderId="1" xfId="2" applyNumberFormat="1" applyFont="1" applyFill="1" applyBorder="1" applyAlignment="1">
      <alignment horizontal="left" vertical="top" wrapText="1"/>
    </xf>
    <xf numFmtId="49" fontId="51" fillId="0" borderId="1" xfId="2" applyNumberFormat="1" applyFont="1" applyBorder="1" applyAlignment="1">
      <alignment horizontal="left" vertical="top" wrapText="1"/>
    </xf>
    <xf numFmtId="0" fontId="47" fillId="0" borderId="1" xfId="2" applyFont="1" applyBorder="1" applyAlignment="1">
      <alignment horizontal="left" vertical="top" wrapText="1"/>
    </xf>
    <xf numFmtId="1" fontId="51" fillId="9" borderId="1" xfId="2" applyNumberFormat="1" applyFont="1" applyFill="1" applyBorder="1" applyAlignment="1">
      <alignment horizontal="center" vertical="center" textRotation="90"/>
    </xf>
    <xf numFmtId="165" fontId="64" fillId="7" borderId="1" xfId="2" applyNumberFormat="1" applyFont="1" applyFill="1" applyBorder="1" applyAlignment="1">
      <alignment horizontal="center" vertical="top"/>
    </xf>
    <xf numFmtId="165" fontId="64" fillId="9" borderId="1" xfId="2" applyNumberFormat="1" applyFont="1" applyFill="1" applyBorder="1" applyAlignment="1">
      <alignment horizontal="center" vertical="top"/>
    </xf>
    <xf numFmtId="165" fontId="51" fillId="9" borderId="1" xfId="2" applyNumberFormat="1" applyFont="1" applyFill="1" applyBorder="1" applyAlignment="1">
      <alignment horizontal="center" vertical="top" wrapText="1"/>
    </xf>
    <xf numFmtId="165" fontId="51" fillId="9" borderId="1" xfId="2" applyNumberFormat="1" applyFont="1" applyFill="1" applyBorder="1" applyAlignment="1">
      <alignment horizontal="center" vertical="top"/>
    </xf>
    <xf numFmtId="2" fontId="51" fillId="9" borderId="1" xfId="2" applyNumberFormat="1" applyFont="1" applyFill="1" applyBorder="1" applyAlignment="1">
      <alignment horizontal="center" vertical="top"/>
    </xf>
    <xf numFmtId="165" fontId="51" fillId="8" borderId="2" xfId="2" applyNumberFormat="1" applyFont="1" applyFill="1" applyBorder="1" applyAlignment="1">
      <alignment horizontal="center" vertical="top"/>
    </xf>
    <xf numFmtId="165" fontId="51" fillId="8" borderId="3" xfId="2" applyNumberFormat="1" applyFont="1" applyFill="1" applyBorder="1" applyAlignment="1">
      <alignment horizontal="center" vertical="top"/>
    </xf>
    <xf numFmtId="165" fontId="51" fillId="8" borderId="4" xfId="2" applyNumberFormat="1" applyFont="1" applyFill="1" applyBorder="1" applyAlignment="1">
      <alignment horizontal="center" vertical="top"/>
    </xf>
    <xf numFmtId="2" fontId="51" fillId="9" borderId="2" xfId="2" applyNumberFormat="1" applyFont="1" applyFill="1" applyBorder="1" applyAlignment="1">
      <alignment horizontal="center" vertical="top"/>
    </xf>
    <xf numFmtId="2" fontId="51" fillId="9" borderId="3" xfId="2" applyNumberFormat="1" applyFont="1" applyFill="1" applyBorder="1" applyAlignment="1">
      <alignment horizontal="center" vertical="top"/>
    </xf>
    <xf numFmtId="2" fontId="51" fillId="9" borderId="4" xfId="2" applyNumberFormat="1" applyFont="1" applyFill="1" applyBorder="1" applyAlignment="1">
      <alignment horizontal="center" vertical="top"/>
    </xf>
    <xf numFmtId="165" fontId="64" fillId="0" borderId="1" xfId="2" applyNumberFormat="1" applyFont="1" applyBorder="1" applyAlignment="1">
      <alignment horizontal="right" vertical="top"/>
    </xf>
    <xf numFmtId="165" fontId="64" fillId="9" borderId="1" xfId="2" applyNumberFormat="1" applyFont="1" applyFill="1" applyBorder="1" applyAlignment="1">
      <alignment horizontal="left" vertical="top" wrapText="1"/>
    </xf>
    <xf numFmtId="0" fontId="51" fillId="0" borderId="2" xfId="2" applyFont="1" applyBorder="1" applyAlignment="1">
      <alignment horizontal="left" vertical="top" wrapText="1"/>
    </xf>
    <xf numFmtId="0" fontId="51" fillId="0" borderId="3" xfId="2" applyFont="1" applyBorder="1" applyAlignment="1">
      <alignment horizontal="left" vertical="top" wrapText="1"/>
    </xf>
    <xf numFmtId="0" fontId="51" fillId="0" borderId="4" xfId="2" applyFont="1" applyBorder="1" applyAlignment="1">
      <alignment horizontal="left" vertical="top" wrapText="1"/>
    </xf>
    <xf numFmtId="165" fontId="64" fillId="13" borderId="1" xfId="2" applyNumberFormat="1" applyFont="1" applyFill="1" applyBorder="1" applyAlignment="1">
      <alignment horizontal="left" vertical="top" wrapText="1"/>
    </xf>
    <xf numFmtId="0" fontId="51" fillId="7" borderId="1" xfId="2" applyFont="1" applyFill="1" applyBorder="1" applyAlignment="1">
      <alignment horizontal="center" vertical="top" wrapText="1"/>
    </xf>
    <xf numFmtId="165" fontId="64" fillId="8" borderId="1" xfId="2" applyNumberFormat="1" applyFont="1" applyFill="1" applyBorder="1" applyAlignment="1">
      <alignment horizontal="center" vertical="top" wrapText="1"/>
    </xf>
    <xf numFmtId="0" fontId="51" fillId="8" borderId="1" xfId="2" applyFont="1" applyFill="1" applyBorder="1" applyAlignment="1">
      <alignment horizontal="center" vertical="top" wrapText="1"/>
    </xf>
    <xf numFmtId="165" fontId="64" fillId="9" borderId="1" xfId="2" applyNumberFormat="1" applyFont="1" applyFill="1" applyBorder="1" applyAlignment="1">
      <alignment vertical="top" wrapText="1"/>
    </xf>
    <xf numFmtId="1" fontId="16" fillId="9" borderId="1" xfId="2" applyNumberFormat="1" applyFont="1" applyFill="1" applyBorder="1" applyAlignment="1">
      <alignment horizontal="center" vertical="center" textRotation="90" wrapText="1"/>
    </xf>
    <xf numFmtId="1" fontId="16" fillId="0" borderId="1" xfId="2" applyNumberFormat="1" applyFont="1" applyBorder="1" applyAlignment="1">
      <alignment horizontal="center" vertical="center" textRotation="90" wrapText="1"/>
    </xf>
    <xf numFmtId="165" fontId="65" fillId="9" borderId="1" xfId="2" applyNumberFormat="1" applyFont="1" applyFill="1" applyBorder="1" applyAlignment="1">
      <alignment horizontal="left" vertical="top" wrapText="1"/>
    </xf>
    <xf numFmtId="165" fontId="51" fillId="9" borderId="2" xfId="2" applyNumberFormat="1" applyFont="1" applyFill="1" applyBorder="1" applyAlignment="1">
      <alignment horizontal="left" vertical="top" wrapText="1"/>
    </xf>
    <xf numFmtId="165" fontId="51" fillId="9" borderId="3" xfId="2" applyNumberFormat="1" applyFont="1" applyFill="1" applyBorder="1" applyAlignment="1">
      <alignment horizontal="left" vertical="top" wrapText="1"/>
    </xf>
    <xf numFmtId="165" fontId="51" fillId="9" borderId="4" xfId="2" applyNumberFormat="1" applyFont="1" applyFill="1" applyBorder="1" applyAlignment="1">
      <alignment horizontal="left" vertical="top" wrapText="1"/>
    </xf>
    <xf numFmtId="165" fontId="51" fillId="0" borderId="0" xfId="2" applyNumberFormat="1" applyFont="1" applyAlignment="1">
      <alignment vertical="center" wrapText="1"/>
    </xf>
    <xf numFmtId="165" fontId="64" fillId="0" borderId="0" xfId="2" applyNumberFormat="1" applyFont="1" applyAlignment="1">
      <alignment horizontal="center" vertical="center"/>
    </xf>
    <xf numFmtId="165" fontId="51" fillId="7" borderId="1" xfId="2" applyNumberFormat="1" applyFont="1" applyFill="1" applyBorder="1" applyAlignment="1">
      <alignment horizontal="center" vertical="center" textRotation="90" wrapText="1"/>
    </xf>
    <xf numFmtId="165" fontId="51" fillId="8" borderId="1" xfId="2" applyNumberFormat="1" applyFont="1" applyFill="1" applyBorder="1" applyAlignment="1">
      <alignment horizontal="center" vertical="center" textRotation="90" wrapText="1"/>
    </xf>
    <xf numFmtId="165" fontId="51" fillId="0" borderId="1" xfId="2" applyNumberFormat="1" applyFont="1" applyBorder="1" applyAlignment="1">
      <alignment horizontal="center" vertical="center" textRotation="90" wrapText="1"/>
    </xf>
    <xf numFmtId="165" fontId="51" fillId="0" borderId="1" xfId="2" applyNumberFormat="1" applyFont="1" applyBorder="1" applyAlignment="1">
      <alignment horizontal="center" vertical="center" wrapText="1"/>
    </xf>
    <xf numFmtId="165" fontId="47" fillId="0" borderId="2" xfId="2" applyNumberFormat="1" applyFont="1" applyBorder="1" applyAlignment="1">
      <alignment horizontal="center" vertical="center" wrapText="1"/>
    </xf>
    <xf numFmtId="165" fontId="47" fillId="0" borderId="3" xfId="2" applyNumberFormat="1" applyFont="1" applyBorder="1" applyAlignment="1">
      <alignment horizontal="center" vertical="center" wrapText="1"/>
    </xf>
    <xf numFmtId="165" fontId="47" fillId="0" borderId="4" xfId="2" applyNumberFormat="1" applyFont="1" applyBorder="1" applyAlignment="1">
      <alignment horizontal="center" vertical="center" wrapText="1"/>
    </xf>
    <xf numFmtId="165" fontId="47" fillId="0" borderId="1" xfId="2" applyNumberFormat="1" applyFont="1" applyBorder="1" applyAlignment="1">
      <alignment horizontal="center" vertical="center"/>
    </xf>
    <xf numFmtId="165" fontId="51" fillId="0" borderId="1" xfId="2" applyNumberFormat="1" applyFont="1" applyBorder="1" applyAlignment="1">
      <alignment horizontal="center" vertical="center"/>
    </xf>
    <xf numFmtId="49" fontId="64" fillId="8" borderId="1" xfId="2" applyNumberFormat="1" applyFont="1" applyFill="1" applyBorder="1" applyAlignment="1">
      <alignment horizontal="center" vertical="top" wrapText="1"/>
    </xf>
    <xf numFmtId="49" fontId="64" fillId="0" borderId="1" xfId="2" applyNumberFormat="1" applyFont="1" applyBorder="1" applyAlignment="1">
      <alignment horizontal="center" vertical="top" wrapText="1"/>
    </xf>
    <xf numFmtId="0" fontId="67" fillId="0" borderId="1" xfId="21" applyFont="1" applyBorder="1" applyAlignment="1" applyProtection="1">
      <alignment horizontal="left" vertical="top" wrapText="1"/>
      <protection locked="0"/>
    </xf>
    <xf numFmtId="1" fontId="51" fillId="9" borderId="1" xfId="2" applyNumberFormat="1" applyFont="1" applyFill="1" applyBorder="1" applyAlignment="1">
      <alignment horizontal="center" vertical="center" textRotation="90" wrapText="1"/>
    </xf>
    <xf numFmtId="0" fontId="70" fillId="0" borderId="1" xfId="21" applyFont="1" applyBorder="1" applyAlignment="1" applyProtection="1">
      <alignment horizontal="left" vertical="top" wrapText="1"/>
      <protection locked="0"/>
    </xf>
    <xf numFmtId="49" fontId="65" fillId="0" borderId="1" xfId="2" applyNumberFormat="1" applyFont="1" applyBorder="1" applyAlignment="1">
      <alignment horizontal="center" vertical="top" wrapText="1"/>
    </xf>
    <xf numFmtId="49" fontId="65" fillId="7" borderId="1" xfId="2" applyNumberFormat="1" applyFont="1" applyFill="1" applyBorder="1" applyAlignment="1">
      <alignment horizontal="center" vertical="top" wrapText="1"/>
    </xf>
    <xf numFmtId="49" fontId="65" fillId="8" borderId="1" xfId="2" applyNumberFormat="1" applyFont="1" applyFill="1" applyBorder="1" applyAlignment="1">
      <alignment horizontal="center" vertical="top" wrapText="1"/>
    </xf>
    <xf numFmtId="49" fontId="56" fillId="7" borderId="1" xfId="2" applyNumberFormat="1" applyFont="1" applyFill="1" applyBorder="1" applyAlignment="1">
      <alignment horizontal="center" vertical="top"/>
    </xf>
    <xf numFmtId="49" fontId="64" fillId="0" borderId="2" xfId="2" applyNumberFormat="1" applyFont="1" applyBorder="1" applyAlignment="1">
      <alignment horizontal="center" vertical="top" wrapText="1"/>
    </xf>
    <xf numFmtId="49" fontId="64" fillId="0" borderId="3" xfId="2" applyNumberFormat="1" applyFont="1" applyBorder="1" applyAlignment="1">
      <alignment horizontal="center" vertical="top" wrapText="1"/>
    </xf>
    <xf numFmtId="49" fontId="64" fillId="0" borderId="4" xfId="2" applyNumberFormat="1" applyFont="1" applyBorder="1" applyAlignment="1">
      <alignment horizontal="center" vertical="top" wrapText="1"/>
    </xf>
    <xf numFmtId="165" fontId="47" fillId="0" borderId="2" xfId="2" applyNumberFormat="1" applyFont="1" applyBorder="1" applyAlignment="1">
      <alignment horizontal="left" vertical="top" wrapText="1"/>
    </xf>
    <xf numFmtId="165" fontId="47" fillId="0" borderId="3" xfId="2" applyNumberFormat="1" applyFont="1" applyBorder="1" applyAlignment="1">
      <alignment horizontal="left" vertical="top" wrapText="1"/>
    </xf>
    <xf numFmtId="165" fontId="47" fillId="0" borderId="4" xfId="2" applyNumberFormat="1" applyFont="1" applyBorder="1" applyAlignment="1">
      <alignment horizontal="left" vertical="top" wrapText="1"/>
    </xf>
    <xf numFmtId="49" fontId="56" fillId="8" borderId="1" xfId="2" applyNumberFormat="1" applyFont="1" applyFill="1" applyBorder="1" applyAlignment="1">
      <alignment horizontal="center" vertical="top"/>
    </xf>
    <xf numFmtId="0" fontId="70" fillId="0" borderId="1" xfId="2" applyFont="1" applyBorder="1" applyAlignment="1">
      <alignment horizontal="left" vertical="top" wrapText="1"/>
    </xf>
    <xf numFmtId="49" fontId="47" fillId="0" borderId="1" xfId="2" applyNumberFormat="1" applyFont="1" applyBorder="1" applyAlignment="1">
      <alignment horizontal="center" vertical="center" textRotation="90"/>
    </xf>
    <xf numFmtId="0" fontId="22" fillId="0" borderId="0" xfId="5" applyFont="1" applyAlignment="1" applyProtection="1">
      <alignment horizontal="center" vertical="top"/>
      <protection locked="0"/>
    </xf>
    <xf numFmtId="0" fontId="20" fillId="0" borderId="0" xfId="5" applyFont="1" applyAlignment="1" applyProtection="1">
      <alignment horizontal="left" vertical="top" wrapText="1"/>
      <protection locked="0"/>
    </xf>
    <xf numFmtId="0" fontId="21" fillId="0" borderId="1" xfId="0" applyFont="1" applyBorder="1" applyAlignment="1">
      <alignment horizontal="left" vertical="top" wrapText="1"/>
    </xf>
    <xf numFmtId="0" fontId="15" fillId="3" borderId="1" xfId="0" applyFont="1" applyFill="1" applyBorder="1" applyAlignment="1">
      <alignment horizontal="right" vertical="top" wrapText="1"/>
    </xf>
    <xf numFmtId="0" fontId="15" fillId="0" borderId="1" xfId="0" applyFont="1" applyBorder="1" applyAlignment="1">
      <alignment horizontal="left" vertical="top" wrapText="1"/>
    </xf>
    <xf numFmtId="0" fontId="15" fillId="6" borderId="1" xfId="0" applyFont="1" applyFill="1" applyBorder="1" applyAlignment="1">
      <alignment horizontal="right" vertical="top" wrapText="1"/>
    </xf>
    <xf numFmtId="49" fontId="22" fillId="0" borderId="0" xfId="0" applyNumberFormat="1" applyFont="1" applyAlignment="1">
      <alignment horizontal="center" vertical="top" wrapText="1"/>
    </xf>
    <xf numFmtId="0" fontId="28" fillId="0" borderId="0" xfId="0" applyFont="1" applyAlignment="1">
      <alignment horizontal="center" vertical="top" wrapText="1"/>
    </xf>
    <xf numFmtId="0" fontId="21" fillId="0" borderId="1" xfId="0" applyFont="1" applyBorder="1" applyAlignment="1">
      <alignment horizontal="center" vertical="center" wrapText="1"/>
    </xf>
    <xf numFmtId="0" fontId="21" fillId="0" borderId="1" xfId="0" applyFont="1" applyBorder="1" applyAlignment="1">
      <alignment horizontal="left" vertical="top" wrapText="1" readingOrder="1"/>
    </xf>
    <xf numFmtId="49" fontId="47" fillId="0" borderId="1" xfId="0" applyNumberFormat="1" applyFont="1" applyBorder="1" applyAlignment="1">
      <alignment horizontal="center" vertical="top" wrapText="1"/>
    </xf>
    <xf numFmtId="0" fontId="47" fillId="0" borderId="1" xfId="0" applyFont="1" applyBorder="1" applyAlignment="1">
      <alignment horizontal="center" vertical="top" wrapText="1"/>
    </xf>
    <xf numFmtId="0" fontId="21" fillId="2" borderId="1" xfId="0" applyFont="1" applyFill="1" applyBorder="1" applyAlignment="1">
      <alignment vertical="top" wrapText="1"/>
    </xf>
    <xf numFmtId="0" fontId="21" fillId="0" borderId="1" xfId="0" applyFont="1" applyBorder="1" applyAlignment="1">
      <alignment horizontal="center" vertical="top" wrapText="1"/>
    </xf>
    <xf numFmtId="49" fontId="15" fillId="3" borderId="1" xfId="0" applyNumberFormat="1" applyFont="1" applyFill="1" applyBorder="1" applyAlignment="1">
      <alignment horizontal="right" vertical="top"/>
    </xf>
    <xf numFmtId="49" fontId="15" fillId="7" borderId="1" xfId="0" applyNumberFormat="1" applyFont="1" applyFill="1" applyBorder="1" applyAlignment="1">
      <alignment horizontal="center" vertical="top"/>
    </xf>
    <xf numFmtId="49" fontId="15" fillId="8" borderId="1" xfId="0" applyNumberFormat="1" applyFont="1" applyFill="1" applyBorder="1" applyAlignment="1">
      <alignment horizontal="center" vertical="top"/>
    </xf>
    <xf numFmtId="49" fontId="15" fillId="0" borderId="1" xfId="0" applyNumberFormat="1" applyFont="1" applyBorder="1" applyAlignment="1">
      <alignment horizontal="center" vertical="top" wrapText="1"/>
    </xf>
    <xf numFmtId="49" fontId="19" fillId="0" borderId="1" xfId="0" applyNumberFormat="1" applyFont="1" applyBorder="1" applyAlignment="1">
      <alignment horizontal="center" vertical="center" textRotation="90"/>
    </xf>
    <xf numFmtId="0" fontId="21" fillId="0" borderId="1" xfId="0" applyFont="1" applyBorder="1" applyAlignment="1">
      <alignment horizontal="center" vertical="top"/>
    </xf>
    <xf numFmtId="1" fontId="21" fillId="0" borderId="1" xfId="0" applyNumberFormat="1" applyFont="1" applyBorder="1" applyAlignment="1">
      <alignment horizontal="center" vertical="top"/>
    </xf>
    <xf numFmtId="0" fontId="15" fillId="5" borderId="1" xfId="0" applyFont="1" applyFill="1" applyBorder="1" applyAlignment="1">
      <alignment vertical="top" wrapText="1"/>
    </xf>
    <xf numFmtId="49" fontId="47" fillId="0" borderId="1" xfId="0" applyNumberFormat="1" applyFont="1" applyBorder="1" applyAlignment="1">
      <alignment horizontal="center" vertical="top"/>
    </xf>
    <xf numFmtId="0" fontId="21" fillId="0" borderId="1" xfId="0" applyFont="1" applyBorder="1" applyAlignment="1">
      <alignment vertical="top" wrapText="1"/>
    </xf>
    <xf numFmtId="49" fontId="15" fillId="4" borderId="1" xfId="0" applyNumberFormat="1" applyFont="1" applyFill="1" applyBorder="1" applyAlignment="1">
      <alignment horizontal="center" vertical="top"/>
    </xf>
    <xf numFmtId="49" fontId="15" fillId="5" borderId="1" xfId="0" applyNumberFormat="1" applyFont="1" applyFill="1" applyBorder="1" applyAlignment="1">
      <alignment horizontal="center" vertical="top"/>
    </xf>
    <xf numFmtId="49" fontId="15" fillId="0" borderId="1" xfId="0" applyNumberFormat="1" applyFont="1" applyBorder="1" applyAlignment="1">
      <alignment horizontal="center" vertical="top"/>
    </xf>
    <xf numFmtId="49" fontId="19" fillId="0" borderId="1" xfId="0" applyNumberFormat="1" applyFont="1" applyBorder="1" applyAlignment="1">
      <alignment horizontal="center" vertical="center" textRotation="90" wrapText="1"/>
    </xf>
    <xf numFmtId="49" fontId="15" fillId="4" borderId="2" xfId="0" applyNumberFormat="1" applyFont="1" applyFill="1" applyBorder="1" applyAlignment="1">
      <alignment horizontal="center" vertical="top"/>
    </xf>
    <xf numFmtId="49" fontId="15" fillId="4" borderId="3" xfId="0" applyNumberFormat="1" applyFont="1" applyFill="1" applyBorder="1" applyAlignment="1">
      <alignment horizontal="center" vertical="top"/>
    </xf>
    <xf numFmtId="49" fontId="15" fillId="4" borderId="4" xfId="0" applyNumberFormat="1" applyFont="1" applyFill="1" applyBorder="1" applyAlignment="1">
      <alignment horizontal="center" vertical="top"/>
    </xf>
    <xf numFmtId="49" fontId="15" fillId="5" borderId="2" xfId="0" applyNumberFormat="1" applyFont="1" applyFill="1" applyBorder="1" applyAlignment="1">
      <alignment horizontal="center" vertical="top"/>
    </xf>
    <xf numFmtId="49" fontId="15" fillId="5" borderId="3" xfId="0" applyNumberFormat="1" applyFont="1" applyFill="1" applyBorder="1" applyAlignment="1">
      <alignment horizontal="center" vertical="top"/>
    </xf>
    <xf numFmtId="49" fontId="15" fillId="5" borderId="4" xfId="0" applyNumberFormat="1" applyFont="1" applyFill="1" applyBorder="1" applyAlignment="1">
      <alignment horizontal="center" vertical="top"/>
    </xf>
    <xf numFmtId="49" fontId="15" fillId="0" borderId="2" xfId="0" applyNumberFormat="1" applyFont="1" applyBorder="1" applyAlignment="1">
      <alignment horizontal="center" vertical="top" wrapText="1"/>
    </xf>
    <xf numFmtId="49" fontId="15" fillId="0" borderId="3" xfId="0" applyNumberFormat="1" applyFont="1" applyBorder="1" applyAlignment="1">
      <alignment horizontal="center" vertical="top" wrapText="1"/>
    </xf>
    <xf numFmtId="49" fontId="15" fillId="0" borderId="4" xfId="0" applyNumberFormat="1" applyFont="1" applyBorder="1" applyAlignment="1">
      <alignment horizontal="center" vertical="top" wrapText="1"/>
    </xf>
    <xf numFmtId="49" fontId="19" fillId="0" borderId="2" xfId="0" applyNumberFormat="1" applyFont="1" applyBorder="1" applyAlignment="1">
      <alignment horizontal="center" vertical="center" textRotation="90"/>
    </xf>
    <xf numFmtId="49" fontId="19" fillId="0" borderId="3" xfId="0" applyNumberFormat="1" applyFont="1" applyBorder="1" applyAlignment="1">
      <alignment horizontal="center" vertical="center" textRotation="90"/>
    </xf>
    <xf numFmtId="49" fontId="19" fillId="0" borderId="4" xfId="0" applyNumberFormat="1" applyFont="1" applyBorder="1" applyAlignment="1">
      <alignment horizontal="center" vertical="center" textRotation="90"/>
    </xf>
    <xf numFmtId="49" fontId="47" fillId="0" borderId="2" xfId="0" applyNumberFormat="1" applyFont="1" applyBorder="1" applyAlignment="1">
      <alignment horizontal="center" vertical="top" wrapText="1"/>
    </xf>
    <xf numFmtId="49" fontId="47" fillId="0" borderId="3" xfId="0" applyNumberFormat="1" applyFont="1" applyBorder="1" applyAlignment="1">
      <alignment horizontal="center" vertical="top" wrapText="1"/>
    </xf>
    <xf numFmtId="49" fontId="47" fillId="0" borderId="4" xfId="0" applyNumberFormat="1" applyFont="1" applyBorder="1" applyAlignment="1">
      <alignment horizontal="center" vertical="top" wrapText="1"/>
    </xf>
    <xf numFmtId="0" fontId="21" fillId="9" borderId="2" xfId="0" applyFont="1" applyFill="1" applyBorder="1" applyAlignment="1">
      <alignment horizontal="center" vertical="center"/>
    </xf>
    <xf numFmtId="0" fontId="21" fillId="9" borderId="3" xfId="0" applyFont="1" applyFill="1" applyBorder="1" applyAlignment="1">
      <alignment horizontal="center" vertical="center"/>
    </xf>
    <xf numFmtId="0" fontId="21" fillId="9" borderId="4" xfId="0" applyFont="1" applyFill="1" applyBorder="1" applyAlignment="1">
      <alignment horizontal="center" vertical="center"/>
    </xf>
    <xf numFmtId="0" fontId="19" fillId="0" borderId="1" xfId="0" applyFont="1" applyBorder="1" applyAlignment="1">
      <alignment horizontal="center" vertical="center" textRotation="90" wrapText="1"/>
    </xf>
    <xf numFmtId="0" fontId="15" fillId="4" borderId="1" xfId="0" applyFont="1" applyFill="1" applyBorder="1" applyAlignment="1">
      <alignment horizontal="left" vertical="top"/>
    </xf>
    <xf numFmtId="0" fontId="15" fillId="5" borderId="1" xfId="0" applyFont="1" applyFill="1" applyBorder="1" applyAlignment="1">
      <alignment horizontal="left" vertical="top" wrapText="1"/>
    </xf>
    <xf numFmtId="49" fontId="15" fillId="4" borderId="1" xfId="0" applyNumberFormat="1" applyFont="1" applyFill="1" applyBorder="1" applyAlignment="1">
      <alignment horizontal="center" vertical="top" wrapText="1"/>
    </xf>
    <xf numFmtId="49" fontId="15" fillId="5" borderId="1" xfId="0" applyNumberFormat="1" applyFont="1" applyFill="1" applyBorder="1" applyAlignment="1">
      <alignment horizontal="center" vertical="top" wrapText="1"/>
    </xf>
    <xf numFmtId="0" fontId="23" fillId="0" borderId="1" xfId="0" applyFont="1" applyBorder="1" applyAlignment="1">
      <alignment horizontal="left" vertical="top" wrapText="1"/>
    </xf>
    <xf numFmtId="0" fontId="21" fillId="0" borderId="6" xfId="0" applyFont="1" applyBorder="1" applyAlignment="1">
      <alignment horizontal="center" vertical="top" wrapText="1"/>
    </xf>
    <xf numFmtId="0" fontId="21" fillId="0" borderId="7" xfId="0" applyFont="1" applyBorder="1" applyAlignment="1">
      <alignment horizontal="center" vertical="top" wrapText="1"/>
    </xf>
    <xf numFmtId="0" fontId="21" fillId="0" borderId="8" xfId="0" applyFont="1" applyBorder="1" applyAlignment="1">
      <alignment horizontal="center" vertical="top" wrapText="1"/>
    </xf>
    <xf numFmtId="0" fontId="23" fillId="0" borderId="1" xfId="0" applyFont="1" applyBorder="1" applyAlignment="1">
      <alignment vertical="top" wrapText="1"/>
    </xf>
    <xf numFmtId="0" fontId="21" fillId="9" borderId="1" xfId="0" applyFont="1" applyFill="1" applyBorder="1" applyAlignment="1">
      <alignment horizontal="left" vertical="top" wrapText="1"/>
    </xf>
    <xf numFmtId="49" fontId="79" fillId="0" borderId="1" xfId="0" applyNumberFormat="1" applyFont="1" applyBorder="1" applyAlignment="1">
      <alignment horizontal="center" vertical="center" textRotation="90" wrapText="1"/>
    </xf>
    <xf numFmtId="0" fontId="79" fillId="0" borderId="1" xfId="0" applyFont="1" applyBorder="1" applyAlignment="1">
      <alignment horizontal="center" vertical="center" textRotation="90" wrapText="1"/>
    </xf>
    <xf numFmtId="49" fontId="15" fillId="4" borderId="2" xfId="0" applyNumberFormat="1" applyFont="1" applyFill="1" applyBorder="1" applyAlignment="1">
      <alignment horizontal="center" vertical="top" wrapText="1"/>
    </xf>
    <xf numFmtId="49" fontId="15" fillId="4" borderId="3" xfId="0" applyNumberFormat="1" applyFont="1" applyFill="1" applyBorder="1" applyAlignment="1">
      <alignment horizontal="center" vertical="top" wrapText="1"/>
    </xf>
    <xf numFmtId="49" fontId="15" fillId="4" borderId="4" xfId="0" applyNumberFormat="1" applyFont="1" applyFill="1" applyBorder="1" applyAlignment="1">
      <alignment horizontal="center" vertical="top" wrapText="1"/>
    </xf>
    <xf numFmtId="49" fontId="15" fillId="5" borderId="2" xfId="0" applyNumberFormat="1" applyFont="1" applyFill="1" applyBorder="1" applyAlignment="1">
      <alignment horizontal="center" vertical="top" wrapText="1"/>
    </xf>
    <xf numFmtId="49" fontId="15" fillId="5" borderId="3" xfId="0" applyNumberFormat="1" applyFont="1" applyFill="1" applyBorder="1" applyAlignment="1">
      <alignment horizontal="center" vertical="top" wrapText="1"/>
    </xf>
    <xf numFmtId="49" fontId="15" fillId="5" borderId="4" xfId="0" applyNumberFormat="1" applyFont="1" applyFill="1" applyBorder="1" applyAlignment="1">
      <alignment horizontal="center" vertical="top" wrapText="1"/>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4" xfId="0" applyFont="1" applyBorder="1" applyAlignment="1">
      <alignment horizontal="center" vertical="center"/>
    </xf>
    <xf numFmtId="0" fontId="20" fillId="0" borderId="2" xfId="0" applyFont="1" applyBorder="1" applyAlignment="1">
      <alignment horizontal="center" vertical="top"/>
    </xf>
    <xf numFmtId="0" fontId="20" fillId="0" borderId="4" xfId="0" applyFont="1" applyBorder="1" applyAlignment="1">
      <alignment horizontal="center" vertical="top"/>
    </xf>
    <xf numFmtId="49" fontId="21" fillId="0" borderId="1" xfId="0" applyNumberFormat="1" applyFont="1" applyBorder="1" applyAlignment="1">
      <alignment horizontal="center" vertical="top" wrapText="1"/>
    </xf>
    <xf numFmtId="1" fontId="21" fillId="0" borderId="1" xfId="0" applyNumberFormat="1" applyFont="1" applyBorder="1" applyAlignment="1">
      <alignment horizontal="center" vertical="top" wrapText="1"/>
    </xf>
    <xf numFmtId="49" fontId="15" fillId="0" borderId="2" xfId="0" applyNumberFormat="1" applyFont="1" applyBorder="1" applyAlignment="1">
      <alignment horizontal="center" vertical="top"/>
    </xf>
    <xf numFmtId="49" fontId="15" fillId="0" borderId="3" xfId="0" applyNumberFormat="1" applyFont="1" applyBorder="1" applyAlignment="1">
      <alignment horizontal="center" vertical="top"/>
    </xf>
    <xf numFmtId="49" fontId="15" fillId="0" borderId="4" xfId="0" applyNumberFormat="1" applyFont="1" applyBorder="1" applyAlignment="1">
      <alignment horizontal="center" vertical="top"/>
    </xf>
    <xf numFmtId="49" fontId="47" fillId="0" borderId="2" xfId="0" applyNumberFormat="1" applyFont="1" applyBorder="1" applyAlignment="1">
      <alignment horizontal="center" vertical="top"/>
    </xf>
    <xf numFmtId="49" fontId="47" fillId="0" borderId="3" xfId="0" applyNumberFormat="1" applyFont="1" applyBorder="1" applyAlignment="1">
      <alignment horizontal="center" vertical="top"/>
    </xf>
    <xf numFmtId="49" fontId="47" fillId="0" borderId="4" xfId="0" applyNumberFormat="1" applyFont="1" applyBorder="1" applyAlignment="1">
      <alignment horizontal="center" vertical="top"/>
    </xf>
    <xf numFmtId="49" fontId="21" fillId="0" borderId="1" xfId="0" applyNumberFormat="1" applyFont="1" applyBorder="1" applyAlignment="1">
      <alignment horizontal="center" vertical="top"/>
    </xf>
    <xf numFmtId="0" fontId="21" fillId="0" borderId="2" xfId="0" applyFont="1" applyBorder="1" applyAlignment="1">
      <alignment vertical="top" wrapText="1"/>
    </xf>
    <xf numFmtId="0" fontId="21" fillId="0" borderId="3" xfId="0" applyFont="1" applyBorder="1" applyAlignment="1">
      <alignment vertical="top" wrapText="1"/>
    </xf>
    <xf numFmtId="0" fontId="21" fillId="0" borderId="4" xfId="0" applyFont="1" applyBorder="1" applyAlignment="1">
      <alignment vertical="top" wrapText="1"/>
    </xf>
    <xf numFmtId="0" fontId="21" fillId="0" borderId="2" xfId="0" applyFont="1" applyBorder="1" applyAlignment="1">
      <alignment horizontal="left" vertical="top" wrapText="1"/>
    </xf>
    <xf numFmtId="0" fontId="21" fillId="0" borderId="4" xfId="0" applyFont="1" applyBorder="1" applyAlignment="1">
      <alignment horizontal="left" vertical="top" wrapText="1"/>
    </xf>
    <xf numFmtId="0" fontId="21" fillId="0" borderId="2" xfId="0" applyFont="1" applyBorder="1" applyAlignment="1">
      <alignment horizontal="center" vertical="top" wrapText="1"/>
    </xf>
    <xf numFmtId="0" fontId="21" fillId="0" borderId="4" xfId="0" applyFont="1" applyBorder="1" applyAlignment="1">
      <alignment horizontal="center" vertical="top" wrapText="1"/>
    </xf>
    <xf numFmtId="0" fontId="23" fillId="9" borderId="1" xfId="0" applyFont="1" applyFill="1" applyBorder="1" applyAlignment="1">
      <alignment horizontal="left" vertical="top" wrapText="1"/>
    </xf>
    <xf numFmtId="49" fontId="15" fillId="5" borderId="1" xfId="0" applyNumberFormat="1" applyFont="1" applyFill="1" applyBorder="1" applyAlignment="1">
      <alignment horizontal="left" vertical="top"/>
    </xf>
    <xf numFmtId="0" fontId="20" fillId="0" borderId="0" xfId="0" applyFont="1" applyAlignment="1">
      <alignment horizontal="center" vertical="top" wrapText="1"/>
    </xf>
    <xf numFmtId="0" fontId="15" fillId="0" borderId="0" xfId="0" applyFont="1" applyAlignment="1">
      <alignment horizontal="center" vertical="top" wrapText="1"/>
    </xf>
    <xf numFmtId="0" fontId="15" fillId="0" borderId="0" xfId="0" applyFont="1" applyAlignment="1">
      <alignment horizontal="center" vertical="top"/>
    </xf>
    <xf numFmtId="0" fontId="19" fillId="0" borderId="0" xfId="0" applyFont="1" applyAlignment="1">
      <alignment horizontal="center" vertical="top"/>
    </xf>
    <xf numFmtId="0" fontId="21" fillId="0" borderId="1" xfId="0" applyFont="1" applyBorder="1" applyAlignment="1">
      <alignment horizontal="center" vertical="center" textRotation="90" wrapText="1"/>
    </xf>
    <xf numFmtId="0" fontId="15" fillId="3" borderId="1" xfId="0" applyFont="1" applyFill="1" applyBorder="1" applyAlignment="1">
      <alignment horizontal="left" vertical="top" wrapText="1"/>
    </xf>
    <xf numFmtId="0" fontId="49" fillId="3" borderId="1" xfId="0" applyFont="1" applyFill="1" applyBorder="1" applyAlignment="1">
      <alignment horizontal="left" vertical="top" wrapText="1"/>
    </xf>
    <xf numFmtId="0" fontId="15" fillId="5" borderId="1" xfId="0" applyFont="1" applyFill="1" applyBorder="1" applyAlignment="1">
      <alignment horizontal="left" wrapText="1"/>
    </xf>
    <xf numFmtId="0" fontId="44" fillId="5" borderId="1" xfId="0" applyFont="1" applyFill="1" applyBorder="1" applyAlignment="1">
      <alignment horizontal="left"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1" xfId="0" applyFont="1" applyBorder="1" applyAlignment="1">
      <alignment horizontal="center" vertical="center"/>
    </xf>
    <xf numFmtId="0" fontId="23" fillId="9" borderId="1" xfId="0" applyFont="1" applyFill="1" applyBorder="1" applyAlignment="1">
      <alignment horizontal="center" vertical="top"/>
    </xf>
    <xf numFmtId="0" fontId="21" fillId="9" borderId="1" xfId="0" applyFont="1" applyFill="1" applyBorder="1" applyAlignment="1">
      <alignment horizontal="center" vertical="top" wrapText="1"/>
    </xf>
    <xf numFmtId="49" fontId="47" fillId="0" borderId="1" xfId="14" applyNumberFormat="1" applyFont="1" applyBorder="1" applyAlignment="1">
      <alignment horizontal="left" vertical="top" wrapText="1"/>
    </xf>
    <xf numFmtId="49" fontId="47" fillId="0" borderId="1" xfId="14" applyNumberFormat="1" applyFont="1" applyBorder="1" applyAlignment="1">
      <alignment horizontal="center" vertical="top"/>
    </xf>
    <xf numFmtId="49" fontId="47" fillId="0" borderId="2" xfId="14" applyNumberFormat="1" applyFont="1" applyBorder="1" applyAlignment="1">
      <alignment horizontal="center" vertical="top"/>
    </xf>
    <xf numFmtId="49" fontId="47" fillId="0" borderId="4" xfId="14" applyNumberFormat="1" applyFont="1" applyBorder="1" applyAlignment="1">
      <alignment horizontal="center" vertical="top"/>
    </xf>
    <xf numFmtId="49" fontId="56" fillId="4" borderId="2" xfId="14" applyNumberFormat="1" applyFont="1" applyFill="1" applyBorder="1" applyAlignment="1">
      <alignment horizontal="center" vertical="top"/>
    </xf>
    <xf numFmtId="49" fontId="56" fillId="4" borderId="3" xfId="14" applyNumberFormat="1" applyFont="1" applyFill="1" applyBorder="1" applyAlignment="1">
      <alignment horizontal="center" vertical="top"/>
    </xf>
    <xf numFmtId="49" fontId="56" fillId="4" borderId="4" xfId="14" applyNumberFormat="1" applyFont="1" applyFill="1" applyBorder="1" applyAlignment="1">
      <alignment horizontal="center" vertical="top"/>
    </xf>
    <xf numFmtId="49" fontId="56" fillId="5" borderId="2" xfId="14" applyNumberFormat="1" applyFont="1" applyFill="1" applyBorder="1" applyAlignment="1">
      <alignment horizontal="center" vertical="top"/>
    </xf>
    <xf numFmtId="49" fontId="56" fillId="5" borderId="3" xfId="14" applyNumberFormat="1" applyFont="1" applyFill="1" applyBorder="1" applyAlignment="1">
      <alignment horizontal="center" vertical="top"/>
    </xf>
    <xf numFmtId="49" fontId="56" fillId="5" borderId="4" xfId="14" applyNumberFormat="1" applyFont="1" applyFill="1" applyBorder="1" applyAlignment="1">
      <alignment horizontal="center" vertical="top"/>
    </xf>
    <xf numFmtId="49" fontId="56" fillId="0" borderId="2" xfId="14" applyNumberFormat="1" applyFont="1" applyBorder="1" applyAlignment="1">
      <alignment horizontal="center" vertical="top"/>
    </xf>
    <xf numFmtId="49" fontId="56" fillId="0" borderId="3" xfId="14" applyNumberFormat="1" applyFont="1" applyBorder="1" applyAlignment="1">
      <alignment horizontal="center" vertical="top"/>
    </xf>
    <xf numFmtId="49" fontId="56" fillId="0" borderId="4" xfId="14" applyNumberFormat="1" applyFont="1" applyBorder="1" applyAlignment="1">
      <alignment horizontal="center" vertical="top"/>
    </xf>
    <xf numFmtId="0" fontId="47" fillId="0" borderId="2" xfId="14" applyFont="1" applyBorder="1" applyAlignment="1">
      <alignment horizontal="left" vertical="top" wrapText="1"/>
    </xf>
    <xf numFmtId="0" fontId="47" fillId="0" borderId="3" xfId="14" applyFont="1" applyBorder="1" applyAlignment="1">
      <alignment horizontal="left" vertical="top" wrapText="1"/>
    </xf>
    <xf numFmtId="0" fontId="47" fillId="0" borderId="4" xfId="14" applyFont="1" applyBorder="1" applyAlignment="1">
      <alignment horizontal="left" vertical="top" wrapText="1"/>
    </xf>
    <xf numFmtId="49" fontId="19" fillId="0" borderId="2" xfId="14" applyNumberFormat="1" applyFont="1" applyBorder="1" applyAlignment="1">
      <alignment horizontal="center" vertical="center" textRotation="90"/>
    </xf>
    <xf numFmtId="49" fontId="19" fillId="0" borderId="3" xfId="14" applyNumberFormat="1" applyFont="1" applyBorder="1" applyAlignment="1">
      <alignment horizontal="center" vertical="center" textRotation="90"/>
    </xf>
    <xf numFmtId="49" fontId="19" fillId="0" borderId="2" xfId="14" applyNumberFormat="1" applyFont="1" applyBorder="1" applyAlignment="1">
      <alignment horizontal="center" vertical="top" wrapText="1"/>
    </xf>
    <xf numFmtId="49" fontId="19" fillId="0" borderId="3" xfId="14" applyNumberFormat="1" applyFont="1" applyBorder="1" applyAlignment="1">
      <alignment horizontal="center" vertical="top" wrapText="1"/>
    </xf>
    <xf numFmtId="0" fontId="47" fillId="0" borderId="26" xfId="14" applyFont="1" applyBorder="1" applyAlignment="1">
      <alignment horizontal="center" vertical="top" wrapText="1"/>
    </xf>
    <xf numFmtId="0" fontId="47" fillId="0" borderId="27" xfId="14" applyFont="1" applyBorder="1" applyAlignment="1">
      <alignment horizontal="center" vertical="top" wrapText="1"/>
    </xf>
    <xf numFmtId="0" fontId="47" fillId="0" borderId="24" xfId="14" applyFont="1" applyBorder="1" applyAlignment="1">
      <alignment horizontal="center" vertical="top" wrapText="1"/>
    </xf>
    <xf numFmtId="0" fontId="47" fillId="0" borderId="23" xfId="14" applyFont="1" applyBorder="1" applyAlignment="1">
      <alignment horizontal="center" vertical="top" wrapText="1"/>
    </xf>
    <xf numFmtId="0" fontId="47" fillId="0" borderId="5" xfId="14" applyFont="1" applyBorder="1" applyAlignment="1">
      <alignment horizontal="center" vertical="top" wrapText="1"/>
    </xf>
    <xf numFmtId="0" fontId="47" fillId="0" borderId="25" xfId="14" applyFont="1" applyBorder="1" applyAlignment="1">
      <alignment horizontal="center" vertical="top" wrapText="1"/>
    </xf>
    <xf numFmtId="0" fontId="47" fillId="0" borderId="6" xfId="14" applyFont="1" applyBorder="1" applyAlignment="1">
      <alignment horizontal="left" vertical="top" wrapText="1"/>
    </xf>
    <xf numFmtId="0" fontId="47" fillId="0" borderId="7" xfId="14" applyFont="1" applyBorder="1" applyAlignment="1">
      <alignment horizontal="left" vertical="top" wrapText="1"/>
    </xf>
    <xf numFmtId="0" fontId="47" fillId="0" borderId="8" xfId="14" applyFont="1" applyBorder="1" applyAlignment="1">
      <alignment horizontal="left" vertical="top" wrapText="1"/>
    </xf>
    <xf numFmtId="49" fontId="19" fillId="0" borderId="4" xfId="14" applyNumberFormat="1" applyFont="1" applyBorder="1" applyAlignment="1">
      <alignment horizontal="center" vertical="center" textRotation="90"/>
    </xf>
    <xf numFmtId="0" fontId="47" fillId="0" borderId="1" xfId="14" applyFont="1" applyBorder="1" applyAlignment="1">
      <alignment horizontal="left" vertical="top" wrapText="1"/>
    </xf>
    <xf numFmtId="0" fontId="47" fillId="0" borderId="1" xfId="14" applyFont="1" applyBorder="1" applyAlignment="1">
      <alignment horizontal="center" vertical="top"/>
    </xf>
    <xf numFmtId="165" fontId="70" fillId="0" borderId="2" xfId="14" applyNumberFormat="1" applyFont="1" applyBorder="1" applyAlignment="1">
      <alignment horizontal="center" vertical="top"/>
    </xf>
    <xf numFmtId="165" fontId="70" fillId="0" borderId="4" xfId="14" applyNumberFormat="1" applyFont="1" applyBorder="1" applyAlignment="1">
      <alignment horizontal="center" vertical="top"/>
    </xf>
    <xf numFmtId="165" fontId="47" fillId="6" borderId="1" xfId="14" applyNumberFormat="1" applyFont="1" applyFill="1" applyBorder="1" applyAlignment="1">
      <alignment horizontal="center" vertical="top"/>
    </xf>
    <xf numFmtId="165" fontId="47" fillId="0" borderId="1" xfId="14" applyNumberFormat="1" applyFont="1" applyBorder="1" applyAlignment="1">
      <alignment horizontal="center" vertical="top"/>
    </xf>
    <xf numFmtId="49" fontId="56" fillId="0" borderId="1" xfId="14" applyNumberFormat="1" applyFont="1" applyBorder="1" applyAlignment="1">
      <alignment horizontal="center" vertical="top"/>
    </xf>
    <xf numFmtId="0" fontId="47" fillId="0" borderId="1" xfId="14" applyFont="1" applyBorder="1" applyAlignment="1">
      <alignment vertical="top" wrapText="1"/>
    </xf>
    <xf numFmtId="0" fontId="71" fillId="0" borderId="1" xfId="14" applyFont="1" applyBorder="1" applyAlignment="1">
      <alignment vertical="top" wrapText="1"/>
    </xf>
    <xf numFmtId="0" fontId="51" fillId="0" borderId="0" xfId="18" applyFont="1" applyAlignment="1" applyProtection="1">
      <alignment horizontal="left" vertical="top" wrapText="1"/>
      <protection locked="0"/>
    </xf>
    <xf numFmtId="0" fontId="19" fillId="0" borderId="16" xfId="14" applyFont="1" applyBorder="1" applyAlignment="1">
      <alignment horizontal="left" vertical="top" wrapText="1"/>
    </xf>
    <xf numFmtId="0" fontId="19" fillId="0" borderId="7" xfId="14" applyFont="1" applyBorder="1" applyAlignment="1">
      <alignment horizontal="left" vertical="top" wrapText="1"/>
    </xf>
    <xf numFmtId="0" fontId="19" fillId="0" borderId="17" xfId="14" applyFont="1" applyBorder="1" applyAlignment="1">
      <alignment horizontal="left" vertical="top" wrapText="1"/>
    </xf>
    <xf numFmtId="0" fontId="19" fillId="0" borderId="18" xfId="14" applyFont="1" applyBorder="1" applyAlignment="1">
      <alignment horizontal="left" vertical="top" wrapText="1"/>
    </xf>
    <xf numFmtId="0" fontId="19" fillId="0" borderId="19" xfId="14" applyFont="1" applyBorder="1" applyAlignment="1">
      <alignment horizontal="left" vertical="top" wrapText="1"/>
    </xf>
    <xf numFmtId="0" fontId="19" fillId="0" borderId="20" xfId="14" applyFont="1" applyBorder="1" applyAlignment="1">
      <alignment horizontal="left" vertical="top" wrapText="1"/>
    </xf>
    <xf numFmtId="0" fontId="13" fillId="15" borderId="10" xfId="14" applyFont="1" applyFill="1" applyBorder="1" applyAlignment="1">
      <alignment horizontal="right" vertical="top" wrapText="1"/>
    </xf>
    <xf numFmtId="0" fontId="13" fillId="15" borderId="11" xfId="14" applyFont="1" applyFill="1" applyBorder="1" applyAlignment="1">
      <alignment horizontal="right" vertical="top" wrapText="1"/>
    </xf>
    <xf numFmtId="0" fontId="13" fillId="15" borderId="12" xfId="14" applyFont="1" applyFill="1" applyBorder="1" applyAlignment="1">
      <alignment horizontal="right" vertical="top" wrapText="1"/>
    </xf>
    <xf numFmtId="0" fontId="64" fillId="0" borderId="0" xfId="18" applyFont="1" applyAlignment="1" applyProtection="1">
      <alignment horizontal="center" vertical="top"/>
      <protection locked="0"/>
    </xf>
    <xf numFmtId="0" fontId="13" fillId="3" borderId="10" xfId="14" applyFont="1" applyFill="1" applyBorder="1" applyAlignment="1">
      <alignment horizontal="right" vertical="top" wrapText="1"/>
    </xf>
    <xf numFmtId="0" fontId="13" fillId="3" borderId="11" xfId="14" applyFont="1" applyFill="1" applyBorder="1" applyAlignment="1">
      <alignment horizontal="right" vertical="top" wrapText="1"/>
    </xf>
    <xf numFmtId="0" fontId="13" fillId="3" borderId="12" xfId="14" applyFont="1" applyFill="1" applyBorder="1" applyAlignment="1">
      <alignment horizontal="right" vertical="top" wrapText="1"/>
    </xf>
    <xf numFmtId="0" fontId="19" fillId="9" borderId="13" xfId="14" applyFont="1" applyFill="1" applyBorder="1" applyAlignment="1">
      <alignment horizontal="left" vertical="top" wrapText="1"/>
    </xf>
    <xf numFmtId="0" fontId="19" fillId="9" borderId="14" xfId="14" applyFont="1" applyFill="1" applyBorder="1" applyAlignment="1">
      <alignment horizontal="left" vertical="top" wrapText="1"/>
    </xf>
    <xf numFmtId="0" fontId="19" fillId="9" borderId="15" xfId="14" applyFont="1" applyFill="1" applyBorder="1" applyAlignment="1">
      <alignment horizontal="left" vertical="top" wrapText="1"/>
    </xf>
    <xf numFmtId="0" fontId="19" fillId="9" borderId="16" xfId="14" applyFont="1" applyFill="1" applyBorder="1" applyAlignment="1">
      <alignment horizontal="left" vertical="top" wrapText="1"/>
    </xf>
    <xf numFmtId="0" fontId="19" fillId="9" borderId="7" xfId="14" applyFont="1" applyFill="1" applyBorder="1" applyAlignment="1">
      <alignment horizontal="left" vertical="top" wrapText="1"/>
    </xf>
    <xf numFmtId="0" fontId="19" fillId="9" borderId="17" xfId="14" applyFont="1" applyFill="1" applyBorder="1" applyAlignment="1">
      <alignment horizontal="left" vertical="top" wrapText="1"/>
    </xf>
    <xf numFmtId="49" fontId="15" fillId="0" borderId="0" xfId="14" applyNumberFormat="1" applyFont="1" applyAlignment="1">
      <alignment horizontal="center" vertical="center" wrapText="1"/>
    </xf>
    <xf numFmtId="0" fontId="13" fillId="0" borderId="10" xfId="14" applyFont="1" applyBorder="1" applyAlignment="1">
      <alignment horizontal="center" vertical="center" wrapText="1"/>
    </xf>
    <xf numFmtId="0" fontId="13" fillId="0" borderId="11" xfId="14" applyFont="1" applyBorder="1" applyAlignment="1">
      <alignment horizontal="center" vertical="center" wrapText="1"/>
    </xf>
    <xf numFmtId="0" fontId="13" fillId="0" borderId="12" xfId="14" applyFont="1" applyBorder="1" applyAlignment="1">
      <alignment horizontal="center" vertical="center" wrapText="1"/>
    </xf>
    <xf numFmtId="0" fontId="19" fillId="0" borderId="13" xfId="14" applyFont="1" applyBorder="1" applyAlignment="1">
      <alignment horizontal="left" vertical="top" wrapText="1"/>
    </xf>
    <xf numFmtId="0" fontId="19" fillId="0" borderId="14" xfId="14" applyFont="1" applyBorder="1" applyAlignment="1">
      <alignment horizontal="left" vertical="top" wrapText="1"/>
    </xf>
    <xf numFmtId="0" fontId="19" fillId="0" borderId="15" xfId="14" applyFont="1" applyBorder="1" applyAlignment="1">
      <alignment horizontal="left" vertical="top" wrapText="1"/>
    </xf>
    <xf numFmtId="0" fontId="64" fillId="6" borderId="1" xfId="14" applyFont="1" applyFill="1" applyBorder="1" applyAlignment="1">
      <alignment horizontal="right" vertical="top" wrapText="1"/>
    </xf>
    <xf numFmtId="0" fontId="19" fillId="0" borderId="0" xfId="14" applyFont="1" applyAlignment="1">
      <alignment horizontal="left" vertical="top"/>
    </xf>
    <xf numFmtId="0" fontId="51" fillId="0" borderId="1" xfId="14" applyFont="1" applyBorder="1" applyAlignment="1">
      <alignment horizontal="left" vertical="top" wrapText="1" readingOrder="1"/>
    </xf>
    <xf numFmtId="0" fontId="51" fillId="0" borderId="1" xfId="2" applyFont="1" applyBorder="1" applyAlignment="1">
      <alignment horizontal="left" wrapText="1"/>
    </xf>
    <xf numFmtId="0" fontId="51" fillId="0" borderId="1" xfId="14" applyFont="1" applyBorder="1" applyAlignment="1">
      <alignment horizontal="left" vertical="top" wrapText="1"/>
    </xf>
    <xf numFmtId="0" fontId="64" fillId="3" borderId="1" xfId="14" applyFont="1" applyFill="1" applyBorder="1" applyAlignment="1">
      <alignment horizontal="right" vertical="top" wrapText="1"/>
    </xf>
    <xf numFmtId="0" fontId="64" fillId="0" borderId="1" xfId="14" applyFont="1" applyBorder="1" applyAlignment="1">
      <alignment horizontal="left" vertical="top" wrapText="1"/>
    </xf>
    <xf numFmtId="49" fontId="64" fillId="0" borderId="0" xfId="14" applyNumberFormat="1" applyFont="1" applyAlignment="1">
      <alignment horizontal="center" vertical="center" wrapText="1"/>
    </xf>
    <xf numFmtId="0" fontId="47" fillId="0" borderId="1" xfId="14" applyFont="1" applyBorder="1" applyAlignment="1">
      <alignment horizontal="center" vertical="center" wrapText="1"/>
    </xf>
    <xf numFmtId="49" fontId="19" fillId="0" borderId="1" xfId="14" applyNumberFormat="1" applyFont="1" applyBorder="1" applyAlignment="1">
      <alignment horizontal="center" vertical="top" wrapText="1"/>
    </xf>
    <xf numFmtId="0" fontId="47" fillId="0" borderId="2" xfId="14" applyFont="1" applyBorder="1" applyAlignment="1">
      <alignment horizontal="center" vertical="top"/>
    </xf>
    <xf numFmtId="0" fontId="47" fillId="0" borderId="3" xfId="14" applyFont="1" applyBorder="1" applyAlignment="1">
      <alignment horizontal="center" vertical="top"/>
    </xf>
    <xf numFmtId="0" fontId="47" fillId="0" borderId="4" xfId="14" applyFont="1" applyBorder="1" applyAlignment="1">
      <alignment horizontal="center" vertical="top"/>
    </xf>
    <xf numFmtId="49" fontId="56" fillId="4" borderId="2" xfId="14" applyNumberFormat="1" applyFont="1" applyFill="1" applyBorder="1" applyAlignment="1">
      <alignment horizontal="center" vertical="top" wrapText="1"/>
    </xf>
    <xf numFmtId="49" fontId="56" fillId="4" borderId="4" xfId="14" applyNumberFormat="1" applyFont="1" applyFill="1" applyBorder="1" applyAlignment="1">
      <alignment horizontal="center" vertical="top" wrapText="1"/>
    </xf>
    <xf numFmtId="49" fontId="56" fillId="5" borderId="2" xfId="14" applyNumberFormat="1" applyFont="1" applyFill="1" applyBorder="1" applyAlignment="1">
      <alignment horizontal="center" vertical="top" wrapText="1"/>
    </xf>
    <xf numFmtId="49" fontId="56" fillId="5" borderId="4" xfId="14" applyNumberFormat="1" applyFont="1" applyFill="1" applyBorder="1" applyAlignment="1">
      <alignment horizontal="center" vertical="top" wrapText="1"/>
    </xf>
    <xf numFmtId="49" fontId="56" fillId="0" borderId="2" xfId="14" applyNumberFormat="1" applyFont="1" applyBorder="1" applyAlignment="1">
      <alignment horizontal="center" vertical="top" wrapText="1"/>
    </xf>
    <xf numFmtId="49" fontId="56" fillId="0" borderId="4" xfId="14" applyNumberFormat="1" applyFont="1" applyBorder="1" applyAlignment="1">
      <alignment horizontal="center" vertical="top" wrapText="1"/>
    </xf>
    <xf numFmtId="49" fontId="56" fillId="4" borderId="3" xfId="14" applyNumberFormat="1" applyFont="1" applyFill="1" applyBorder="1" applyAlignment="1">
      <alignment horizontal="center" vertical="top" wrapText="1"/>
    </xf>
    <xf numFmtId="49" fontId="56" fillId="5" borderId="3" xfId="14" applyNumberFormat="1" applyFont="1" applyFill="1" applyBorder="1" applyAlignment="1">
      <alignment horizontal="center" vertical="top" wrapText="1"/>
    </xf>
    <xf numFmtId="49" fontId="56" fillId="0" borderId="1" xfId="14" applyNumberFormat="1" applyFont="1" applyBorder="1" applyAlignment="1">
      <alignment horizontal="center" vertical="top" wrapText="1"/>
    </xf>
    <xf numFmtId="49" fontId="19" fillId="0" borderId="1" xfId="14" applyNumberFormat="1" applyFont="1" applyBorder="1" applyAlignment="1">
      <alignment horizontal="center" vertical="center" textRotation="90"/>
    </xf>
    <xf numFmtId="49" fontId="19" fillId="0" borderId="4" xfId="14" applyNumberFormat="1" applyFont="1" applyBorder="1" applyAlignment="1">
      <alignment horizontal="center" vertical="top" wrapText="1"/>
    </xf>
    <xf numFmtId="49" fontId="56" fillId="3" borderId="1" xfId="14" applyNumberFormat="1" applyFont="1" applyFill="1" applyBorder="1" applyAlignment="1">
      <alignment horizontal="right" vertical="top"/>
    </xf>
    <xf numFmtId="0" fontId="21" fillId="3" borderId="1" xfId="14" applyFont="1" applyFill="1" applyBorder="1" applyAlignment="1">
      <alignment horizontal="center" vertical="top"/>
    </xf>
    <xf numFmtId="0" fontId="71" fillId="0" borderId="1" xfId="14" applyFont="1" applyBorder="1" applyAlignment="1">
      <alignment horizontal="center" vertical="top" wrapText="1"/>
    </xf>
    <xf numFmtId="0" fontId="71" fillId="0" borderId="1" xfId="14" applyFont="1" applyBorder="1" applyAlignment="1">
      <alignment horizontal="left" vertical="top" wrapText="1"/>
    </xf>
    <xf numFmtId="0" fontId="40" fillId="0" borderId="1" xfId="14" applyFont="1" applyBorder="1" applyAlignment="1">
      <alignment horizontal="center" vertical="top"/>
    </xf>
    <xf numFmtId="165" fontId="56" fillId="5" borderId="1" xfId="14" applyNumberFormat="1" applyFont="1" applyFill="1" applyBorder="1" applyAlignment="1">
      <alignment horizontal="left" vertical="top" wrapText="1"/>
    </xf>
    <xf numFmtId="0" fontId="56" fillId="5" borderId="1" xfId="14" applyFont="1" applyFill="1" applyBorder="1" applyAlignment="1">
      <alignment horizontal="left" vertical="top" wrapText="1"/>
    </xf>
    <xf numFmtId="49" fontId="19" fillId="0" borderId="1" xfId="14" applyNumberFormat="1" applyFont="1" applyBorder="1" applyAlignment="1">
      <alignment horizontal="center" vertical="top"/>
    </xf>
    <xf numFmtId="0" fontId="70" fillId="0" borderId="1" xfId="14" applyFont="1" applyBorder="1" applyAlignment="1">
      <alignment horizontal="left" vertical="top" wrapText="1"/>
    </xf>
    <xf numFmtId="1" fontId="47" fillId="0" borderId="1" xfId="14" applyNumberFormat="1" applyFont="1" applyBorder="1" applyAlignment="1">
      <alignment horizontal="center" vertical="top"/>
    </xf>
    <xf numFmtId="1" fontId="40" fillId="0" borderId="1" xfId="14" applyNumberFormat="1" applyFont="1" applyBorder="1" applyAlignment="1">
      <alignment horizontal="center" vertical="top"/>
    </xf>
    <xf numFmtId="1" fontId="47" fillId="0" borderId="2" xfId="14" applyNumberFormat="1" applyFont="1" applyBorder="1" applyAlignment="1">
      <alignment horizontal="center" vertical="top"/>
    </xf>
    <xf numFmtId="1" fontId="47" fillId="0" borderId="4" xfId="14" applyNumberFormat="1" applyFont="1" applyBorder="1" applyAlignment="1">
      <alignment horizontal="center" vertical="top"/>
    </xf>
    <xf numFmtId="0" fontId="56" fillId="4" borderId="1" xfId="14" applyFont="1" applyFill="1" applyBorder="1" applyAlignment="1">
      <alignment horizontal="left" vertical="top"/>
    </xf>
    <xf numFmtId="49" fontId="56" fillId="5" borderId="1" xfId="14" applyNumberFormat="1" applyFont="1" applyFill="1" applyBorder="1" applyAlignment="1">
      <alignment horizontal="center" vertical="top"/>
    </xf>
    <xf numFmtId="49" fontId="19" fillId="2" borderId="1" xfId="14" applyNumberFormat="1" applyFont="1" applyFill="1" applyBorder="1" applyAlignment="1">
      <alignment horizontal="center" vertical="center" textRotation="90"/>
    </xf>
    <xf numFmtId="49" fontId="19" fillId="2" borderId="1" xfId="14" applyNumberFormat="1" applyFont="1" applyFill="1" applyBorder="1" applyAlignment="1">
      <alignment horizontal="center" vertical="top" wrapText="1"/>
    </xf>
    <xf numFmtId="49" fontId="72" fillId="4" borderId="2" xfId="14" applyNumberFormat="1" applyFont="1" applyFill="1" applyBorder="1" applyAlignment="1">
      <alignment horizontal="center" vertical="top"/>
    </xf>
    <xf numFmtId="49" fontId="72" fillId="4" borderId="4" xfId="14" applyNumberFormat="1" applyFont="1" applyFill="1" applyBorder="1" applyAlignment="1">
      <alignment horizontal="center" vertical="top"/>
    </xf>
    <xf numFmtId="49" fontId="72" fillId="5" borderId="2" xfId="14" applyNumberFormat="1" applyFont="1" applyFill="1" applyBorder="1" applyAlignment="1">
      <alignment horizontal="center" vertical="top"/>
    </xf>
    <xf numFmtId="49" fontId="72" fillId="5" borderId="4" xfId="14" applyNumberFormat="1" applyFont="1" applyFill="1" applyBorder="1" applyAlignment="1">
      <alignment horizontal="center" vertical="top"/>
    </xf>
    <xf numFmtId="49" fontId="72" fillId="0" borderId="2" xfId="14" applyNumberFormat="1" applyFont="1" applyBorder="1" applyAlignment="1">
      <alignment horizontal="center" vertical="top"/>
    </xf>
    <xf numFmtId="49" fontId="72" fillId="0" borderId="4" xfId="14" applyNumberFormat="1" applyFont="1" applyBorder="1" applyAlignment="1">
      <alignment horizontal="center" vertical="top"/>
    </xf>
    <xf numFmtId="49" fontId="79" fillId="2" borderId="2" xfId="14" applyNumberFormat="1" applyFont="1" applyFill="1" applyBorder="1" applyAlignment="1">
      <alignment horizontal="center" vertical="center" textRotation="90"/>
    </xf>
    <xf numFmtId="49" fontId="79" fillId="2" borderId="4" xfId="14" applyNumberFormat="1" applyFont="1" applyFill="1" applyBorder="1" applyAlignment="1">
      <alignment horizontal="center" vertical="center" textRotation="90"/>
    </xf>
    <xf numFmtId="49" fontId="19" fillId="2" borderId="2" xfId="14" applyNumberFormat="1" applyFont="1" applyFill="1" applyBorder="1" applyAlignment="1">
      <alignment horizontal="center" vertical="top" wrapText="1"/>
    </xf>
    <xf numFmtId="49" fontId="19" fillId="2" borderId="4" xfId="14" applyNumberFormat="1" applyFont="1" applyFill="1" applyBorder="1" applyAlignment="1">
      <alignment horizontal="center" vertical="top" wrapText="1"/>
    </xf>
    <xf numFmtId="49" fontId="19" fillId="2" borderId="2" xfId="14" applyNumberFormat="1" applyFont="1" applyFill="1" applyBorder="1" applyAlignment="1">
      <alignment horizontal="center" vertical="center" textRotation="90"/>
    </xf>
    <xf numFmtId="49" fontId="19" fillId="2" borderId="3" xfId="14" applyNumberFormat="1" applyFont="1" applyFill="1" applyBorder="1" applyAlignment="1">
      <alignment horizontal="center" vertical="center" textRotation="90"/>
    </xf>
    <xf numFmtId="49" fontId="19" fillId="2" borderId="4" xfId="14" applyNumberFormat="1" applyFont="1" applyFill="1" applyBorder="1" applyAlignment="1">
      <alignment horizontal="center" vertical="center" textRotation="90"/>
    </xf>
    <xf numFmtId="49" fontId="19" fillId="2" borderId="3" xfId="14" applyNumberFormat="1" applyFont="1" applyFill="1" applyBorder="1" applyAlignment="1">
      <alignment horizontal="center" vertical="top" wrapText="1"/>
    </xf>
    <xf numFmtId="49" fontId="72" fillId="4" borderId="3" xfId="14" applyNumberFormat="1" applyFont="1" applyFill="1" applyBorder="1" applyAlignment="1">
      <alignment horizontal="center" vertical="top"/>
    </xf>
    <xf numFmtId="49" fontId="72" fillId="5" borderId="3" xfId="14" applyNumberFormat="1" applyFont="1" applyFill="1" applyBorder="1" applyAlignment="1">
      <alignment horizontal="center" vertical="top"/>
    </xf>
    <xf numFmtId="49" fontId="72" fillId="0" borderId="1" xfId="14" applyNumberFormat="1" applyFont="1" applyBorder="1" applyAlignment="1">
      <alignment horizontal="center" vertical="top"/>
    </xf>
    <xf numFmtId="49" fontId="79" fillId="2" borderId="1" xfId="14" applyNumberFormat="1" applyFont="1" applyFill="1" applyBorder="1" applyAlignment="1">
      <alignment horizontal="center" vertical="center" textRotation="90"/>
    </xf>
    <xf numFmtId="49" fontId="79" fillId="2" borderId="1" xfId="14" applyNumberFormat="1" applyFont="1" applyFill="1" applyBorder="1" applyAlignment="1">
      <alignment horizontal="center" vertical="top" wrapText="1"/>
    </xf>
    <xf numFmtId="49" fontId="56" fillId="4" borderId="1" xfId="14" applyNumberFormat="1" applyFont="1" applyFill="1" applyBorder="1" applyAlignment="1">
      <alignment horizontal="center" vertical="top"/>
    </xf>
    <xf numFmtId="1" fontId="47" fillId="0" borderId="3" xfId="14" applyNumberFormat="1" applyFont="1" applyBorder="1" applyAlignment="1">
      <alignment horizontal="center" vertical="top"/>
    </xf>
    <xf numFmtId="49" fontId="19" fillId="0" borderId="3" xfId="14" applyNumberFormat="1" applyFont="1" applyBorder="1" applyAlignment="1">
      <alignment horizontal="center" textRotation="90"/>
    </xf>
    <xf numFmtId="49" fontId="19" fillId="0" borderId="4" xfId="14" applyNumberFormat="1" applyFont="1" applyBorder="1" applyAlignment="1">
      <alignment horizontal="center" textRotation="90"/>
    </xf>
    <xf numFmtId="49" fontId="56" fillId="5" borderId="1" xfId="14" applyNumberFormat="1" applyFont="1" applyFill="1" applyBorder="1" applyAlignment="1">
      <alignment horizontal="left" vertical="top"/>
    </xf>
    <xf numFmtId="49" fontId="40" fillId="0" borderId="1" xfId="14" applyNumberFormat="1" applyFont="1" applyBorder="1" applyAlignment="1">
      <alignment horizontal="center" vertical="top"/>
    </xf>
    <xf numFmtId="49" fontId="19" fillId="0" borderId="1" xfId="14" applyNumberFormat="1" applyFont="1" applyBorder="1" applyAlignment="1">
      <alignment horizontal="center" vertical="center" textRotation="90" wrapText="1"/>
    </xf>
    <xf numFmtId="49" fontId="70" fillId="0" borderId="1" xfId="14" applyNumberFormat="1" applyFont="1" applyBorder="1" applyAlignment="1">
      <alignment horizontal="left" vertical="top" wrapText="1"/>
    </xf>
    <xf numFmtId="49" fontId="19" fillId="0" borderId="2" xfId="14" applyNumberFormat="1" applyFont="1" applyBorder="1" applyAlignment="1">
      <alignment horizontal="center" vertical="center" textRotation="90" wrapText="1"/>
    </xf>
    <xf numFmtId="49" fontId="19" fillId="0" borderId="4" xfId="14" applyNumberFormat="1" applyFont="1" applyBorder="1" applyAlignment="1">
      <alignment horizontal="center" vertical="center" textRotation="90" wrapText="1"/>
    </xf>
    <xf numFmtId="49" fontId="87" fillId="0" borderId="2" xfId="14" applyNumberFormat="1" applyFont="1" applyBorder="1" applyAlignment="1">
      <alignment horizontal="left" vertical="top" wrapText="1"/>
    </xf>
    <xf numFmtId="49" fontId="87" fillId="0" borderId="3" xfId="14" applyNumberFormat="1" applyFont="1" applyBorder="1" applyAlignment="1">
      <alignment horizontal="left" vertical="top" wrapText="1"/>
    </xf>
    <xf numFmtId="49" fontId="87" fillId="0" borderId="2" xfId="14" applyNumberFormat="1" applyFont="1" applyBorder="1" applyAlignment="1">
      <alignment horizontal="center" vertical="top"/>
    </xf>
    <xf numFmtId="49" fontId="87" fillId="0" borderId="3" xfId="14" applyNumberFormat="1" applyFont="1" applyBorder="1" applyAlignment="1">
      <alignment horizontal="center" vertical="top"/>
    </xf>
    <xf numFmtId="49" fontId="47" fillId="0" borderId="3" xfId="14" applyNumberFormat="1" applyFont="1" applyBorder="1" applyAlignment="1">
      <alignment horizontal="center" vertical="top"/>
    </xf>
    <xf numFmtId="49" fontId="47" fillId="0" borderId="2" xfId="14" applyNumberFormat="1" applyFont="1" applyBorder="1" applyAlignment="1">
      <alignment horizontal="left" vertical="top" wrapText="1"/>
    </xf>
    <xf numFmtId="49" fontId="47" fillId="0" borderId="4" xfId="14" applyNumberFormat="1" applyFont="1" applyBorder="1" applyAlignment="1">
      <alignment horizontal="left" vertical="top" wrapText="1"/>
    </xf>
    <xf numFmtId="0" fontId="71" fillId="0" borderId="1" xfId="14" applyFont="1" applyBorder="1" applyAlignment="1">
      <alignment vertical="top"/>
    </xf>
    <xf numFmtId="49" fontId="19" fillId="0" borderId="1" xfId="14" applyNumberFormat="1" applyFont="1" applyBorder="1" applyAlignment="1">
      <alignment horizontal="center" vertical="top" textRotation="90" wrapText="1"/>
    </xf>
    <xf numFmtId="0" fontId="47" fillId="0" borderId="1" xfId="14" applyFont="1" applyBorder="1" applyAlignment="1">
      <alignment horizontal="center" vertical="top" wrapText="1"/>
    </xf>
    <xf numFmtId="49" fontId="19" fillId="0" borderId="2" xfId="14" applyNumberFormat="1" applyFont="1" applyBorder="1" applyAlignment="1">
      <alignment horizontal="center" vertical="top" textRotation="90" wrapText="1"/>
    </xf>
    <xf numFmtId="49" fontId="19" fillId="0" borderId="4" xfId="14" applyNumberFormat="1" applyFont="1" applyBorder="1" applyAlignment="1">
      <alignment horizontal="center" vertical="top" textRotation="90" wrapText="1"/>
    </xf>
    <xf numFmtId="0" fontId="47" fillId="0" borderId="2" xfId="14" applyFont="1" applyBorder="1" applyAlignment="1">
      <alignment horizontal="center" vertical="top" wrapText="1"/>
    </xf>
    <xf numFmtId="0" fontId="47" fillId="0" borderId="4" xfId="14" applyFont="1" applyBorder="1" applyAlignment="1">
      <alignment horizontal="center" vertical="top" wrapText="1"/>
    </xf>
    <xf numFmtId="0" fontId="15" fillId="0" borderId="0" xfId="14" applyFont="1" applyAlignment="1">
      <alignment horizontal="center" vertical="center" wrapText="1"/>
    </xf>
    <xf numFmtId="0" fontId="15" fillId="0" borderId="0" xfId="14" applyFont="1" applyAlignment="1">
      <alignment horizontal="center" vertical="top" wrapText="1"/>
    </xf>
    <xf numFmtId="0" fontId="13" fillId="0" borderId="0" xfId="14" applyFont="1" applyAlignment="1">
      <alignment horizontal="right" vertical="top"/>
    </xf>
    <xf numFmtId="0" fontId="47" fillId="0" borderId="1" xfId="14" applyFont="1" applyBorder="1" applyAlignment="1">
      <alignment horizontal="center" vertical="center" textRotation="90" wrapText="1"/>
    </xf>
    <xf numFmtId="0" fontId="47" fillId="0" borderId="2" xfId="14" applyFont="1" applyBorder="1" applyAlignment="1">
      <alignment horizontal="center" vertical="center" wrapText="1"/>
    </xf>
    <xf numFmtId="0" fontId="47" fillId="0" borderId="3" xfId="14" applyFont="1" applyBorder="1" applyAlignment="1">
      <alignment horizontal="center" vertical="center" wrapText="1"/>
    </xf>
    <xf numFmtId="0" fontId="47" fillId="0" borderId="4" xfId="14" applyFont="1" applyBorder="1" applyAlignment="1">
      <alignment horizontal="center" vertical="center" wrapText="1"/>
    </xf>
    <xf numFmtId="0" fontId="47" fillId="0" borderId="1" xfId="14" applyFont="1" applyBorder="1" applyAlignment="1">
      <alignment horizontal="center" vertical="center"/>
    </xf>
    <xf numFmtId="0" fontId="56" fillId="3" borderId="1" xfId="14" applyFont="1" applyFill="1" applyBorder="1" applyAlignment="1">
      <alignment horizontal="left" vertical="top" wrapText="1"/>
    </xf>
    <xf numFmtId="0" fontId="84" fillId="3" borderId="1" xfId="14" applyFont="1" applyFill="1" applyBorder="1" applyAlignment="1">
      <alignment horizontal="left" vertical="top" wrapText="1"/>
    </xf>
    <xf numFmtId="0" fontId="19" fillId="0" borderId="1" xfId="14" applyFont="1" applyBorder="1" applyAlignment="1">
      <alignment horizontal="center" vertical="top" textRotation="90" wrapText="1"/>
    </xf>
    <xf numFmtId="0" fontId="19" fillId="0" borderId="1" xfId="14" applyFont="1" applyBorder="1" applyAlignment="1">
      <alignment horizontal="center" vertical="top" wrapText="1"/>
    </xf>
    <xf numFmtId="0" fontId="57" fillId="0" borderId="2" xfId="2" applyFont="1" applyBorder="1" applyAlignment="1">
      <alignment horizontal="center" vertical="center" wrapText="1"/>
    </xf>
    <xf numFmtId="0" fontId="57" fillId="0" borderId="3" xfId="2" applyFont="1" applyBorder="1" applyAlignment="1">
      <alignment horizontal="center" vertical="center" wrapText="1"/>
    </xf>
    <xf numFmtId="0" fontId="57" fillId="0" borderId="4" xfId="2" applyFont="1" applyBorder="1" applyAlignment="1">
      <alignment horizontal="center" vertical="center" wrapText="1"/>
    </xf>
    <xf numFmtId="0" fontId="47" fillId="0" borderId="2" xfId="2" applyFont="1" applyBorder="1" applyAlignment="1">
      <alignment horizontal="center" vertical="center" wrapText="1"/>
    </xf>
    <xf numFmtId="0" fontId="47" fillId="0" borderId="3" xfId="2" applyFont="1" applyBorder="1" applyAlignment="1">
      <alignment horizontal="center" vertical="center" wrapText="1"/>
    </xf>
    <xf numFmtId="0" fontId="47" fillId="0" borderId="4" xfId="2" applyFont="1" applyBorder="1" applyAlignment="1">
      <alignment horizontal="center" vertical="center" wrapText="1"/>
    </xf>
    <xf numFmtId="0" fontId="47" fillId="0" borderId="1" xfId="2" applyFont="1" applyBorder="1" applyAlignment="1">
      <alignment horizontal="center" vertical="center"/>
    </xf>
    <xf numFmtId="0" fontId="47" fillId="0" borderId="1" xfId="2" applyFont="1" applyBorder="1" applyAlignment="1">
      <alignment horizontal="center" vertical="center" wrapText="1"/>
    </xf>
    <xf numFmtId="0" fontId="15" fillId="0" borderId="0" xfId="2" applyFont="1" applyAlignment="1">
      <alignment horizontal="center" vertical="top" wrapText="1"/>
    </xf>
    <xf numFmtId="0" fontId="18" fillId="0" borderId="0" xfId="2"/>
    <xf numFmtId="0" fontId="21" fillId="0" borderId="0" xfId="2" applyFont="1" applyAlignment="1">
      <alignment horizontal="center" vertical="top"/>
    </xf>
    <xf numFmtId="0" fontId="47" fillId="0" borderId="1" xfId="2" applyFont="1" applyBorder="1" applyAlignment="1">
      <alignment horizontal="center" vertical="center" textRotation="90" wrapText="1"/>
    </xf>
    <xf numFmtId="0" fontId="47" fillId="0" borderId="1" xfId="2" applyFont="1" applyBorder="1" applyAlignment="1">
      <alignment horizontal="left" vertical="center" textRotation="90" wrapText="1"/>
    </xf>
    <xf numFmtId="0" fontId="15" fillId="3" borderId="1" xfId="2" applyFont="1" applyFill="1" applyBorder="1" applyAlignment="1">
      <alignment horizontal="left" vertical="top" wrapText="1"/>
    </xf>
    <xf numFmtId="0" fontId="15" fillId="4" borderId="1" xfId="2" applyFont="1" applyFill="1" applyBorder="1" applyAlignment="1">
      <alignment horizontal="left" vertical="top"/>
    </xf>
    <xf numFmtId="0" fontId="15" fillId="5" borderId="1" xfId="2" applyFont="1" applyFill="1" applyBorder="1" applyAlignment="1">
      <alignment horizontal="left" vertical="top" wrapText="1"/>
    </xf>
    <xf numFmtId="49" fontId="15" fillId="4" borderId="1" xfId="2" applyNumberFormat="1" applyFont="1" applyFill="1" applyBorder="1" applyAlignment="1">
      <alignment horizontal="center" vertical="top"/>
    </xf>
    <xf numFmtId="49" fontId="15" fillId="5" borderId="1" xfId="2" applyNumberFormat="1" applyFont="1" applyFill="1" applyBorder="1" applyAlignment="1">
      <alignment horizontal="center" vertical="top"/>
    </xf>
    <xf numFmtId="49" fontId="15" fillId="9" borderId="1" xfId="2" applyNumberFormat="1" applyFont="1" applyFill="1" applyBorder="1" applyAlignment="1">
      <alignment horizontal="center" vertical="top"/>
    </xf>
    <xf numFmtId="49" fontId="19" fillId="0" borderId="1" xfId="2" applyNumberFormat="1" applyFont="1" applyBorder="1" applyAlignment="1">
      <alignment horizontal="center" vertical="center" textRotation="90"/>
    </xf>
    <xf numFmtId="0" fontId="21" fillId="2" borderId="1" xfId="2" applyFont="1" applyFill="1" applyBorder="1" applyAlignment="1">
      <alignment horizontal="left" vertical="top" wrapText="1"/>
    </xf>
    <xf numFmtId="1" fontId="21" fillId="9" borderId="1" xfId="2" applyNumberFormat="1" applyFont="1" applyFill="1" applyBorder="1" applyAlignment="1">
      <alignment horizontal="center" vertical="top" wrapText="1"/>
    </xf>
    <xf numFmtId="1" fontId="21" fillId="9" borderId="1" xfId="2" applyNumberFormat="1" applyFont="1" applyFill="1" applyBorder="1" applyAlignment="1">
      <alignment horizontal="center" vertical="top"/>
    </xf>
    <xf numFmtId="2" fontId="21" fillId="9" borderId="1" xfId="2" applyNumberFormat="1" applyFont="1" applyFill="1" applyBorder="1" applyAlignment="1">
      <alignment horizontal="center" vertical="top" wrapText="1"/>
    </xf>
    <xf numFmtId="2" fontId="21" fillId="9" borderId="1" xfId="2" applyNumberFormat="1" applyFont="1" applyFill="1" applyBorder="1" applyAlignment="1">
      <alignment horizontal="center" vertical="top"/>
    </xf>
    <xf numFmtId="0" fontId="21" fillId="0" borderId="1" xfId="2" applyFont="1" applyBorder="1" applyAlignment="1">
      <alignment horizontal="center" vertical="top" wrapText="1"/>
    </xf>
    <xf numFmtId="49" fontId="15" fillId="7" borderId="1" xfId="2" applyNumberFormat="1" applyFont="1" applyFill="1" applyBorder="1" applyAlignment="1">
      <alignment horizontal="center" vertical="top"/>
    </xf>
    <xf numFmtId="49" fontId="15" fillId="8" borderId="1" xfId="2" applyNumberFormat="1" applyFont="1" applyFill="1" applyBorder="1" applyAlignment="1">
      <alignment horizontal="center" vertical="top"/>
    </xf>
    <xf numFmtId="49" fontId="15" fillId="2" borderId="1" xfId="2" applyNumberFormat="1" applyFont="1" applyFill="1" applyBorder="1" applyAlignment="1">
      <alignment horizontal="center" vertical="top"/>
    </xf>
    <xf numFmtId="49" fontId="47" fillId="0" borderId="1" xfId="2" applyNumberFormat="1" applyFont="1" applyBorder="1" applyAlignment="1">
      <alignment horizontal="center" vertical="top" wrapText="1"/>
    </xf>
    <xf numFmtId="2" fontId="21" fillId="0" borderId="1" xfId="2" applyNumberFormat="1" applyFont="1" applyBorder="1" applyAlignment="1">
      <alignment horizontal="center" vertical="top" wrapText="1"/>
    </xf>
    <xf numFmtId="0" fontId="19" fillId="0" borderId="1" xfId="2" applyFont="1" applyBorder="1" applyAlignment="1">
      <alignment horizontal="center" vertical="center" textRotation="90"/>
    </xf>
    <xf numFmtId="49" fontId="47" fillId="0" borderId="1" xfId="2" applyNumberFormat="1" applyFont="1" applyBorder="1" applyAlignment="1">
      <alignment horizontal="center" vertical="top" textRotation="92"/>
    </xf>
    <xf numFmtId="1" fontId="23" fillId="2" borderId="1" xfId="2" applyNumberFormat="1" applyFont="1" applyFill="1" applyBorder="1" applyAlignment="1">
      <alignment horizontal="center" vertical="top" wrapText="1"/>
    </xf>
    <xf numFmtId="49" fontId="19" fillId="9" borderId="1" xfId="2" applyNumberFormat="1" applyFont="1" applyFill="1" applyBorder="1" applyAlignment="1">
      <alignment horizontal="center" vertical="center" textRotation="90"/>
    </xf>
    <xf numFmtId="49" fontId="47" fillId="9" borderId="1" xfId="2" applyNumberFormat="1" applyFont="1" applyFill="1" applyBorder="1" applyAlignment="1">
      <alignment horizontal="center" vertical="top" textRotation="1"/>
    </xf>
    <xf numFmtId="1" fontId="21" fillId="0" borderId="1" xfId="2" applyNumberFormat="1" applyFont="1" applyBorder="1" applyAlignment="1">
      <alignment horizontal="center" vertical="top"/>
    </xf>
    <xf numFmtId="49" fontId="47" fillId="2" borderId="1" xfId="2" applyNumberFormat="1" applyFont="1" applyFill="1" applyBorder="1" applyAlignment="1">
      <alignment horizontal="center" vertical="top"/>
    </xf>
    <xf numFmtId="1" fontId="21" fillId="0" borderId="1" xfId="2" applyNumberFormat="1" applyFont="1" applyBorder="1" applyAlignment="1">
      <alignment horizontal="center" vertical="top" wrapText="1"/>
    </xf>
    <xf numFmtId="49" fontId="21" fillId="9" borderId="1" xfId="2" applyNumberFormat="1" applyFont="1" applyFill="1" applyBorder="1" applyAlignment="1">
      <alignment horizontal="left" vertical="top" wrapText="1"/>
    </xf>
    <xf numFmtId="0" fontId="23" fillId="2" borderId="1" xfId="2" applyFont="1" applyFill="1" applyBorder="1" applyAlignment="1">
      <alignment horizontal="left" vertical="top" wrapText="1"/>
    </xf>
    <xf numFmtId="49" fontId="23" fillId="0" borderId="1" xfId="2" applyNumberFormat="1" applyFont="1" applyBorder="1" applyAlignment="1">
      <alignment horizontal="center" vertical="top" wrapText="1"/>
    </xf>
    <xf numFmtId="49" fontId="15" fillId="5" borderId="2" xfId="2" applyNumberFormat="1" applyFont="1" applyFill="1" applyBorder="1" applyAlignment="1">
      <alignment horizontal="center" vertical="top"/>
    </xf>
    <xf numFmtId="49" fontId="15" fillId="5" borderId="3" xfId="2" applyNumberFormat="1" applyFont="1" applyFill="1" applyBorder="1" applyAlignment="1">
      <alignment horizontal="center" vertical="top"/>
    </xf>
    <xf numFmtId="49" fontId="15" fillId="5" borderId="4" xfId="2" applyNumberFormat="1" applyFont="1" applyFill="1" applyBorder="1" applyAlignment="1">
      <alignment horizontal="center" vertical="top"/>
    </xf>
    <xf numFmtId="49" fontId="15" fillId="9" borderId="2" xfId="2" applyNumberFormat="1" applyFont="1" applyFill="1" applyBorder="1" applyAlignment="1">
      <alignment horizontal="center" vertical="top"/>
    </xf>
    <xf numFmtId="49" fontId="15" fillId="9" borderId="3" xfId="2" applyNumberFormat="1" applyFont="1" applyFill="1" applyBorder="1" applyAlignment="1">
      <alignment horizontal="center" vertical="top"/>
    </xf>
    <xf numFmtId="49" fontId="15" fillId="9" borderId="4" xfId="2" applyNumberFormat="1" applyFont="1" applyFill="1" applyBorder="1" applyAlignment="1">
      <alignment horizontal="center" vertical="top"/>
    </xf>
    <xf numFmtId="49" fontId="21" fillId="0" borderId="1" xfId="2" applyNumberFormat="1" applyFont="1" applyBorder="1" applyAlignment="1">
      <alignment horizontal="center" vertical="top"/>
    </xf>
    <xf numFmtId="0" fontId="21" fillId="0" borderId="2" xfId="2" applyFont="1" applyBorder="1" applyAlignment="1">
      <alignment horizontal="left" vertical="top" wrapText="1"/>
    </xf>
    <xf numFmtId="0" fontId="21" fillId="0" borderId="4" xfId="2" applyFont="1" applyBorder="1" applyAlignment="1">
      <alignment horizontal="left" vertical="top" wrapText="1"/>
    </xf>
    <xf numFmtId="49" fontId="15" fillId="4" borderId="2" xfId="2" applyNumberFormat="1" applyFont="1" applyFill="1" applyBorder="1" applyAlignment="1">
      <alignment horizontal="center" vertical="top"/>
    </xf>
    <xf numFmtId="49" fontId="15" fillId="4" borderId="3" xfId="2" applyNumberFormat="1" applyFont="1" applyFill="1" applyBorder="1" applyAlignment="1">
      <alignment horizontal="center" vertical="top"/>
    </xf>
    <xf numFmtId="49" fontId="15" fillId="4" borderId="4" xfId="2" applyNumberFormat="1" applyFont="1" applyFill="1" applyBorder="1" applyAlignment="1">
      <alignment horizontal="center" vertical="top"/>
    </xf>
    <xf numFmtId="0" fontId="14" fillId="0" borderId="1" xfId="2" applyFont="1" applyBorder="1" applyAlignment="1">
      <alignment horizontal="center" vertical="top"/>
    </xf>
    <xf numFmtId="0" fontId="58" fillId="2" borderId="2" xfId="2" applyFont="1" applyFill="1" applyBorder="1" applyAlignment="1">
      <alignment horizontal="left" vertical="top" wrapText="1"/>
    </xf>
    <xf numFmtId="0" fontId="58" fillId="2" borderId="4" xfId="2" applyFont="1" applyFill="1" applyBorder="1" applyAlignment="1">
      <alignment horizontal="left" vertical="top" wrapText="1"/>
    </xf>
    <xf numFmtId="0" fontId="23" fillId="0" borderId="2" xfId="2" applyFont="1" applyBorder="1" applyAlignment="1">
      <alignment horizontal="center" vertical="top" wrapText="1"/>
    </xf>
    <xf numFmtId="0" fontId="23" fillId="0" borderId="4" xfId="2" applyFont="1" applyBorder="1" applyAlignment="1">
      <alignment horizontal="center" vertical="top" wrapText="1"/>
    </xf>
    <xf numFmtId="49" fontId="23" fillId="0" borderId="2" xfId="2" applyNumberFormat="1" applyFont="1" applyBorder="1" applyAlignment="1">
      <alignment horizontal="center" vertical="top" wrapText="1"/>
    </xf>
    <xf numFmtId="49" fontId="23" fillId="0" borderId="4" xfId="2" applyNumberFormat="1" applyFont="1" applyBorder="1" applyAlignment="1">
      <alignment horizontal="center" vertical="top" wrapText="1"/>
    </xf>
    <xf numFmtId="0" fontId="21" fillId="0" borderId="1" xfId="2" applyFont="1" applyBorder="1" applyAlignment="1">
      <alignment vertical="top" wrapText="1"/>
    </xf>
    <xf numFmtId="49" fontId="19" fillId="0" borderId="1" xfId="2" applyNumberFormat="1" applyFont="1" applyBorder="1" applyAlignment="1">
      <alignment horizontal="center" vertical="center" textRotation="90" wrapText="1"/>
    </xf>
    <xf numFmtId="0" fontId="19" fillId="0" borderId="1" xfId="2" applyFont="1" applyBorder="1" applyAlignment="1">
      <alignment horizontal="center" vertical="center" textRotation="90" wrapText="1"/>
    </xf>
    <xf numFmtId="0" fontId="23" fillId="0" borderId="1" xfId="2" applyFont="1" applyBorder="1" applyAlignment="1">
      <alignment horizontal="left" vertical="top" wrapText="1"/>
    </xf>
    <xf numFmtId="0" fontId="23" fillId="0" borderId="1" xfId="2" applyFont="1" applyBorder="1" applyAlignment="1">
      <alignment horizontal="center" vertical="top" wrapText="1"/>
    </xf>
    <xf numFmtId="0" fontId="23" fillId="0" borderId="1" xfId="2" applyFont="1" applyBorder="1" applyAlignment="1">
      <alignment horizontal="center" vertical="top"/>
    </xf>
    <xf numFmtId="0" fontId="58" fillId="2" borderId="1" xfId="2" applyFont="1" applyFill="1" applyBorder="1" applyAlignment="1">
      <alignment horizontal="left" vertical="top" wrapText="1"/>
    </xf>
    <xf numFmtId="49" fontId="47" fillId="0" borderId="1" xfId="2" applyNumberFormat="1" applyFont="1" applyBorder="1" applyAlignment="1">
      <alignment horizontal="center" vertical="top" textRotation="1"/>
    </xf>
    <xf numFmtId="49" fontId="47" fillId="9" borderId="1" xfId="2" applyNumberFormat="1" applyFont="1" applyFill="1" applyBorder="1" applyAlignment="1">
      <alignment horizontal="center" vertical="top"/>
    </xf>
    <xf numFmtId="0" fontId="21" fillId="2" borderId="1" xfId="2" applyFont="1" applyFill="1" applyBorder="1" applyAlignment="1">
      <alignment horizontal="center" vertical="top"/>
    </xf>
    <xf numFmtId="0" fontId="21" fillId="9" borderId="1" xfId="2" applyFont="1" applyFill="1" applyBorder="1" applyAlignment="1">
      <alignment horizontal="center" vertical="top"/>
    </xf>
    <xf numFmtId="49" fontId="15" fillId="2" borderId="2" xfId="2" applyNumberFormat="1" applyFont="1" applyFill="1" applyBorder="1" applyAlignment="1">
      <alignment horizontal="center" vertical="top"/>
    </xf>
    <xf numFmtId="49" fontId="15" fillId="2" borderId="4" xfId="2" applyNumberFormat="1" applyFont="1" applyFill="1" applyBorder="1" applyAlignment="1">
      <alignment horizontal="center" vertical="top"/>
    </xf>
    <xf numFmtId="0" fontId="15" fillId="5" borderId="1" xfId="2" applyFont="1" applyFill="1" applyBorder="1" applyAlignment="1">
      <alignment vertical="top" wrapText="1"/>
    </xf>
    <xf numFmtId="49" fontId="15" fillId="0" borderId="1" xfId="2" applyNumberFormat="1" applyFont="1" applyBorder="1" applyAlignment="1">
      <alignment horizontal="center" vertical="top"/>
    </xf>
    <xf numFmtId="0" fontId="21" fillId="0" borderId="1" xfId="2" applyFont="1" applyBorder="1" applyAlignment="1">
      <alignment horizontal="center" vertical="top"/>
    </xf>
    <xf numFmtId="0" fontId="47" fillId="0" borderId="1" xfId="2" applyFont="1" applyBorder="1" applyAlignment="1">
      <alignment horizontal="center" vertical="top"/>
    </xf>
    <xf numFmtId="0" fontId="21" fillId="0" borderId="1" xfId="2" applyFont="1" applyBorder="1" applyAlignment="1">
      <alignment horizontal="left" vertical="top"/>
    </xf>
    <xf numFmtId="49" fontId="15" fillId="4" borderId="1" xfId="2" applyNumberFormat="1" applyFont="1" applyFill="1" applyBorder="1" applyAlignment="1">
      <alignment horizontal="center" vertical="top" wrapText="1"/>
    </xf>
    <xf numFmtId="0" fontId="23" fillId="9" borderId="1" xfId="2" applyFont="1" applyFill="1" applyBorder="1" applyAlignment="1">
      <alignment horizontal="left" vertical="top" wrapText="1"/>
    </xf>
    <xf numFmtId="49" fontId="21" fillId="0" borderId="1" xfId="2" applyNumberFormat="1" applyFont="1" applyBorder="1" applyAlignment="1">
      <alignment horizontal="center" vertical="top" wrapText="1"/>
    </xf>
    <xf numFmtId="49" fontId="15" fillId="0" borderId="1" xfId="2" applyNumberFormat="1" applyFont="1" applyBorder="1" applyAlignment="1">
      <alignment horizontal="center" vertical="top" wrapText="1"/>
    </xf>
    <xf numFmtId="49" fontId="21" fillId="9" borderId="1" xfId="2" applyNumberFormat="1" applyFont="1" applyFill="1" applyBorder="1" applyAlignment="1">
      <alignment horizontal="center" vertical="top"/>
    </xf>
    <xf numFmtId="0" fontId="21" fillId="9" borderId="1" xfId="2" applyFont="1" applyFill="1" applyBorder="1" applyAlignment="1">
      <alignment vertical="top"/>
    </xf>
    <xf numFmtId="49" fontId="15" fillId="5" borderId="1" xfId="2" applyNumberFormat="1" applyFont="1" applyFill="1" applyBorder="1" applyAlignment="1">
      <alignment horizontal="center" vertical="top" wrapText="1"/>
    </xf>
    <xf numFmtId="49" fontId="23" fillId="0" borderId="1" xfId="2" applyNumberFormat="1" applyFont="1" applyBorder="1" applyAlignment="1">
      <alignment horizontal="center" vertical="top"/>
    </xf>
    <xf numFmtId="49" fontId="15" fillId="7" borderId="2" xfId="2" applyNumberFormat="1" applyFont="1" applyFill="1" applyBorder="1" applyAlignment="1">
      <alignment horizontal="center" vertical="top"/>
    </xf>
    <xf numFmtId="49" fontId="15" fillId="7" borderId="4" xfId="2" applyNumberFormat="1" applyFont="1" applyFill="1" applyBorder="1" applyAlignment="1">
      <alignment horizontal="center" vertical="top"/>
    </xf>
    <xf numFmtId="49" fontId="15" fillId="3" borderId="1" xfId="2" applyNumberFormat="1" applyFont="1" applyFill="1" applyBorder="1" applyAlignment="1">
      <alignment horizontal="right" vertical="center"/>
    </xf>
    <xf numFmtId="0" fontId="21" fillId="3" borderId="1" xfId="2" applyFont="1" applyFill="1" applyBorder="1" applyAlignment="1">
      <alignment horizontal="left" vertical="center" wrapText="1"/>
    </xf>
    <xf numFmtId="49" fontId="47" fillId="0" borderId="1" xfId="2" applyNumberFormat="1" applyFont="1" applyBorder="1" applyAlignment="1">
      <alignment horizontal="center" vertical="top" textRotation="2"/>
    </xf>
    <xf numFmtId="49" fontId="22" fillId="0" borderId="0" xfId="2" applyNumberFormat="1" applyFont="1" applyAlignment="1">
      <alignment horizontal="center" vertical="top" wrapText="1"/>
    </xf>
    <xf numFmtId="0" fontId="18" fillId="0" borderId="0" xfId="2" applyAlignment="1">
      <alignment horizontal="center" vertical="top" wrapText="1"/>
    </xf>
    <xf numFmtId="0" fontId="21" fillId="0" borderId="6" xfId="14" applyFont="1" applyBorder="1" applyAlignment="1">
      <alignment horizontal="center" vertical="center" wrapText="1"/>
    </xf>
    <xf numFmtId="0" fontId="21" fillId="0" borderId="7" xfId="14" applyFont="1" applyBorder="1" applyAlignment="1">
      <alignment horizontal="center" vertical="center" wrapText="1"/>
    </xf>
    <xf numFmtId="0" fontId="21" fillId="0" borderId="8" xfId="14" applyFont="1" applyBorder="1" applyAlignment="1">
      <alignment horizontal="center" vertical="center" wrapText="1"/>
    </xf>
    <xf numFmtId="0" fontId="15" fillId="3" borderId="6" xfId="14" applyFont="1" applyFill="1" applyBorder="1" applyAlignment="1">
      <alignment horizontal="right" vertical="top" wrapText="1"/>
    </xf>
    <xf numFmtId="0" fontId="15" fillId="3" borderId="7" xfId="14" applyFont="1" applyFill="1" applyBorder="1" applyAlignment="1">
      <alignment horizontal="right" vertical="top" wrapText="1"/>
    </xf>
    <xf numFmtId="0" fontId="15" fillId="3" borderId="8" xfId="14" applyFont="1" applyFill="1" applyBorder="1" applyAlignment="1">
      <alignment horizontal="right" vertical="top" wrapText="1"/>
    </xf>
    <xf numFmtId="0" fontId="21" fillId="0" borderId="6" xfId="14" applyFont="1" applyBorder="1" applyAlignment="1">
      <alignment horizontal="left" vertical="top" wrapText="1" readingOrder="1"/>
    </xf>
    <xf numFmtId="0" fontId="21" fillId="0" borderId="7" xfId="14" applyFont="1" applyBorder="1" applyAlignment="1">
      <alignment horizontal="left" vertical="top" wrapText="1" readingOrder="1"/>
    </xf>
    <xf numFmtId="0" fontId="21" fillId="0" borderId="8" xfId="14" applyFont="1" applyBorder="1" applyAlignment="1">
      <alignment horizontal="left" vertical="top" wrapText="1" readingOrder="1"/>
    </xf>
    <xf numFmtId="0" fontId="21" fillId="0" borderId="6" xfId="2" applyFont="1" applyBorder="1" applyAlignment="1">
      <alignment horizontal="left" wrapText="1"/>
    </xf>
    <xf numFmtId="0" fontId="21" fillId="0" borderId="7" xfId="2" applyFont="1" applyBorder="1" applyAlignment="1">
      <alignment horizontal="left" wrapText="1"/>
    </xf>
    <xf numFmtId="0" fontId="21" fillId="0" borderId="8" xfId="2" applyFont="1" applyBorder="1" applyAlignment="1">
      <alignment horizontal="left" wrapText="1"/>
    </xf>
    <xf numFmtId="0" fontId="22" fillId="0" borderId="0" xfId="17" applyFont="1" applyAlignment="1" applyProtection="1">
      <alignment horizontal="center" vertical="top"/>
      <protection locked="0"/>
    </xf>
    <xf numFmtId="0" fontId="20" fillId="0" borderId="0" xfId="17" applyFont="1" applyAlignment="1" applyProtection="1">
      <alignment horizontal="left" vertical="top" wrapText="1"/>
      <protection locked="0"/>
    </xf>
    <xf numFmtId="0" fontId="21" fillId="0" borderId="6" xfId="14" applyFont="1" applyBorder="1" applyAlignment="1">
      <alignment horizontal="left" vertical="top" wrapText="1"/>
    </xf>
    <xf numFmtId="0" fontId="21" fillId="0" borderId="7" xfId="14" applyFont="1" applyBorder="1" applyAlignment="1">
      <alignment horizontal="left" vertical="top" wrapText="1"/>
    </xf>
    <xf numFmtId="0" fontId="21" fillId="0" borderId="8" xfId="14" applyFont="1" applyBorder="1" applyAlignment="1">
      <alignment horizontal="left" vertical="top" wrapText="1"/>
    </xf>
    <xf numFmtId="0" fontId="15" fillId="0" borderId="6" xfId="14" applyFont="1" applyBorder="1" applyAlignment="1">
      <alignment horizontal="left" vertical="top" wrapText="1"/>
    </xf>
    <xf numFmtId="0" fontId="15" fillId="0" borderId="7" xfId="14" applyFont="1" applyBorder="1" applyAlignment="1">
      <alignment horizontal="left" vertical="top" wrapText="1"/>
    </xf>
    <xf numFmtId="0" fontId="15" fillId="0" borderId="8" xfId="14" applyFont="1" applyBorder="1" applyAlignment="1">
      <alignment horizontal="left" vertical="top" wrapText="1"/>
    </xf>
    <xf numFmtId="0" fontId="21" fillId="0" borderId="6" xfId="2" applyFont="1" applyBorder="1" applyAlignment="1">
      <alignment horizontal="left" vertical="top" wrapText="1"/>
    </xf>
    <xf numFmtId="0" fontId="21" fillId="0" borderId="7" xfId="2" applyFont="1" applyBorder="1" applyAlignment="1">
      <alignment horizontal="left" vertical="top" wrapText="1"/>
    </xf>
    <xf numFmtId="0" fontId="21" fillId="0" borderId="8" xfId="2" applyFont="1" applyBorder="1" applyAlignment="1">
      <alignment horizontal="left" vertical="top" wrapText="1"/>
    </xf>
    <xf numFmtId="0" fontId="15" fillId="6" borderId="6" xfId="14" applyFont="1" applyFill="1" applyBorder="1" applyAlignment="1">
      <alignment horizontal="right" vertical="top" wrapText="1"/>
    </xf>
    <xf numFmtId="0" fontId="15" fillId="6" borderId="7" xfId="14" applyFont="1" applyFill="1" applyBorder="1" applyAlignment="1">
      <alignment horizontal="right" vertical="top" wrapText="1"/>
    </xf>
    <xf numFmtId="0" fontId="15" fillId="6" borderId="8" xfId="14" applyFont="1" applyFill="1" applyBorder="1" applyAlignment="1">
      <alignment horizontal="right" vertical="top" wrapText="1"/>
    </xf>
    <xf numFmtId="0" fontId="20" fillId="0" borderId="0" xfId="12" applyFont="1" applyAlignment="1" applyProtection="1">
      <alignment horizontal="left" vertical="top" wrapText="1"/>
      <protection locked="0"/>
    </xf>
    <xf numFmtId="0" fontId="15" fillId="3" borderId="6" xfId="0" applyFont="1" applyFill="1" applyBorder="1" applyAlignment="1">
      <alignment horizontal="right" vertical="top" wrapText="1"/>
    </xf>
    <xf numFmtId="0" fontId="15" fillId="3" borderId="7" xfId="0" applyFont="1" applyFill="1" applyBorder="1" applyAlignment="1">
      <alignment horizontal="right" vertical="top" wrapText="1"/>
    </xf>
    <xf numFmtId="0" fontId="15" fillId="3" borderId="8" xfId="0" applyFont="1" applyFill="1" applyBorder="1" applyAlignment="1">
      <alignment horizontal="right" vertical="top" wrapText="1"/>
    </xf>
    <xf numFmtId="0" fontId="15" fillId="0" borderId="6" xfId="0" applyFont="1" applyBorder="1" applyAlignment="1">
      <alignment horizontal="left" vertical="top" wrapText="1"/>
    </xf>
    <xf numFmtId="0" fontId="15" fillId="0" borderId="7" xfId="0" applyFont="1" applyBorder="1" applyAlignment="1">
      <alignment horizontal="left" vertical="top" wrapText="1"/>
    </xf>
    <xf numFmtId="0" fontId="15" fillId="0" borderId="8" xfId="0" applyFont="1" applyBorder="1" applyAlignment="1">
      <alignment horizontal="left" vertical="top" wrapText="1"/>
    </xf>
    <xf numFmtId="0" fontId="15" fillId="6" borderId="6" xfId="0" applyFont="1" applyFill="1" applyBorder="1" applyAlignment="1">
      <alignment horizontal="right" vertical="top" wrapText="1"/>
    </xf>
    <xf numFmtId="0" fontId="15" fillId="6" borderId="7" xfId="0" applyFont="1" applyFill="1" applyBorder="1" applyAlignment="1">
      <alignment horizontal="right" vertical="top" wrapText="1"/>
    </xf>
    <xf numFmtId="0" fontId="15" fillId="6" borderId="8" xfId="0" applyFont="1" applyFill="1" applyBorder="1" applyAlignment="1">
      <alignment horizontal="right" vertical="top" wrapText="1"/>
    </xf>
    <xf numFmtId="0" fontId="22" fillId="0" borderId="0" xfId="12" applyFont="1" applyAlignment="1" applyProtection="1">
      <alignment horizontal="center" vertical="top"/>
      <protection locked="0"/>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6" xfId="0" applyFont="1" applyBorder="1" applyAlignment="1">
      <alignment horizontal="left" vertical="top" wrapText="1" readingOrder="1"/>
    </xf>
    <xf numFmtId="0" fontId="21" fillId="0" borderId="7" xfId="0" applyFont="1" applyBorder="1" applyAlignment="1">
      <alignment horizontal="left" vertical="top" wrapText="1" readingOrder="1"/>
    </xf>
    <xf numFmtId="0" fontId="21" fillId="0" borderId="8" xfId="0" applyFont="1" applyBorder="1" applyAlignment="1">
      <alignment horizontal="left" vertical="top" wrapText="1" readingOrder="1"/>
    </xf>
    <xf numFmtId="0" fontId="21" fillId="0" borderId="6" xfId="0" applyFont="1" applyBorder="1" applyAlignment="1">
      <alignment horizontal="left" vertical="top" wrapText="1"/>
    </xf>
    <xf numFmtId="0" fontId="21" fillId="0" borderId="7" xfId="0" applyFont="1" applyBorder="1" applyAlignment="1">
      <alignment horizontal="left" vertical="top" wrapText="1"/>
    </xf>
    <xf numFmtId="0" fontId="21" fillId="0" borderId="8" xfId="0" applyFont="1" applyBorder="1" applyAlignment="1">
      <alignment horizontal="left" vertical="top" wrapText="1"/>
    </xf>
    <xf numFmtId="0" fontId="20" fillId="2" borderId="1" xfId="6" applyFont="1" applyFill="1" applyBorder="1" applyAlignment="1" applyProtection="1">
      <alignment horizontal="left" vertical="center" wrapText="1"/>
      <protection locked="0"/>
    </xf>
    <xf numFmtId="0" fontId="20" fillId="12" borderId="1" xfId="6" applyFont="1" applyFill="1" applyBorder="1" applyAlignment="1" applyProtection="1">
      <alignment horizontal="center" vertical="top"/>
      <protection locked="0"/>
    </xf>
    <xf numFmtId="49" fontId="15" fillId="3" borderId="1" xfId="6" applyNumberFormat="1" applyFont="1" applyFill="1" applyBorder="1" applyAlignment="1" applyProtection="1">
      <alignment horizontal="right" vertical="top" wrapText="1"/>
      <protection locked="0"/>
    </xf>
    <xf numFmtId="49" fontId="15" fillId="0" borderId="0" xfId="2" applyNumberFormat="1" applyFont="1" applyAlignment="1" applyProtection="1">
      <alignment horizontal="center" vertical="top" wrapText="1"/>
      <protection locked="0"/>
    </xf>
    <xf numFmtId="49" fontId="36" fillId="4" borderId="1" xfId="2" applyNumberFormat="1" applyFont="1" applyFill="1" applyBorder="1" applyAlignment="1">
      <alignment horizontal="center" vertical="top"/>
    </xf>
    <xf numFmtId="49" fontId="36" fillId="5" borderId="1" xfId="2" applyNumberFormat="1" applyFont="1" applyFill="1" applyBorder="1" applyAlignment="1">
      <alignment horizontal="center" vertical="top"/>
    </xf>
    <xf numFmtId="49" fontId="36" fillId="0" borderId="1" xfId="2" applyNumberFormat="1" applyFont="1" applyBorder="1" applyAlignment="1">
      <alignment horizontal="center" vertical="top"/>
    </xf>
    <xf numFmtId="49" fontId="19" fillId="2" borderId="1" xfId="2" applyNumberFormat="1" applyFont="1" applyFill="1" applyBorder="1" applyAlignment="1">
      <alignment horizontal="center" vertical="center" textRotation="90"/>
    </xf>
    <xf numFmtId="49" fontId="19" fillId="2" borderId="1" xfId="2" applyNumberFormat="1" applyFont="1" applyFill="1" applyBorder="1" applyAlignment="1">
      <alignment horizontal="center" vertical="top" wrapText="1"/>
    </xf>
    <xf numFmtId="49" fontId="22" fillId="4" borderId="1" xfId="6" applyNumberFormat="1" applyFont="1" applyFill="1" applyBorder="1" applyAlignment="1" applyProtection="1">
      <alignment horizontal="center" vertical="top"/>
      <protection locked="0"/>
    </xf>
    <xf numFmtId="49" fontId="22" fillId="5" borderId="1" xfId="6" applyNumberFormat="1" applyFont="1" applyFill="1" applyBorder="1" applyAlignment="1" applyProtection="1">
      <alignment horizontal="center" vertical="top"/>
      <protection locked="0"/>
    </xf>
    <xf numFmtId="49" fontId="22" fillId="0" borderId="1" xfId="6" applyNumberFormat="1" applyFont="1" applyBorder="1" applyAlignment="1" applyProtection="1">
      <alignment horizontal="center" vertical="top"/>
      <protection locked="0"/>
    </xf>
    <xf numFmtId="0" fontId="19" fillId="2" borderId="1" xfId="6" applyFont="1" applyFill="1" applyBorder="1" applyAlignment="1" applyProtection="1">
      <alignment horizontal="center" vertical="center" textRotation="90"/>
      <protection locked="0"/>
    </xf>
    <xf numFmtId="0" fontId="21" fillId="2" borderId="1" xfId="6" applyFont="1" applyFill="1" applyBorder="1" applyAlignment="1" applyProtection="1">
      <alignment horizontal="left" vertical="top" wrapText="1"/>
      <protection locked="0"/>
    </xf>
    <xf numFmtId="0" fontId="21" fillId="2" borderId="1" xfId="6" applyFont="1" applyFill="1" applyBorder="1" applyAlignment="1" applyProtection="1">
      <alignment horizontal="center" vertical="top" wrapText="1"/>
      <protection locked="0"/>
    </xf>
    <xf numFmtId="0" fontId="21" fillId="0" borderId="1" xfId="6" applyFont="1" applyBorder="1" applyAlignment="1" applyProtection="1">
      <alignment horizontal="center" vertical="top" wrapText="1"/>
      <protection locked="0"/>
    </xf>
    <xf numFmtId="0" fontId="15" fillId="2" borderId="1" xfId="6" applyFont="1" applyFill="1" applyBorder="1" applyAlignment="1" applyProtection="1">
      <alignment horizontal="left" vertical="top" wrapText="1"/>
      <protection locked="0"/>
    </xf>
    <xf numFmtId="49" fontId="22" fillId="2" borderId="1" xfId="6" applyNumberFormat="1" applyFont="1" applyFill="1" applyBorder="1" applyAlignment="1" applyProtection="1">
      <alignment horizontal="center" vertical="top"/>
      <protection locked="0"/>
    </xf>
    <xf numFmtId="0" fontId="18" fillId="0" borderId="1" xfId="6" applyBorder="1" applyAlignment="1" applyProtection="1">
      <alignment horizontal="left" vertical="center" wrapText="1"/>
      <protection locked="0"/>
    </xf>
    <xf numFmtId="165" fontId="22" fillId="2" borderId="1" xfId="6" applyNumberFormat="1" applyFont="1" applyFill="1" applyBorder="1" applyAlignment="1" applyProtection="1">
      <alignment horizontal="center" vertical="top"/>
      <protection locked="0"/>
    </xf>
    <xf numFmtId="0" fontId="21" fillId="0" borderId="1" xfId="6" applyFont="1" applyBorder="1" applyAlignment="1" applyProtection="1">
      <alignment horizontal="left" vertical="top" wrapText="1"/>
      <protection locked="0"/>
    </xf>
    <xf numFmtId="2" fontId="15" fillId="2" borderId="1" xfId="6" applyNumberFormat="1" applyFont="1" applyFill="1" applyBorder="1" applyAlignment="1" applyProtection="1">
      <alignment horizontal="center" vertical="top"/>
      <protection locked="0"/>
    </xf>
    <xf numFmtId="0" fontId="21" fillId="2" borderId="2" xfId="6" applyFont="1" applyFill="1" applyBorder="1" applyAlignment="1" applyProtection="1">
      <alignment horizontal="left" vertical="top" wrapText="1"/>
      <protection locked="0"/>
    </xf>
    <xf numFmtId="0" fontId="21" fillId="2" borderId="3" xfId="6" applyFont="1" applyFill="1" applyBorder="1" applyAlignment="1" applyProtection="1">
      <alignment horizontal="left" vertical="top" wrapText="1"/>
      <protection locked="0"/>
    </xf>
    <xf numFmtId="0" fontId="21" fillId="2" borderId="4" xfId="6" applyFont="1" applyFill="1" applyBorder="1" applyAlignment="1" applyProtection="1">
      <alignment horizontal="left" vertical="top" wrapText="1"/>
      <protection locked="0"/>
    </xf>
    <xf numFmtId="0" fontId="22" fillId="2" borderId="1" xfId="6" applyFont="1" applyFill="1" applyBorder="1" applyAlignment="1" applyProtection="1">
      <alignment horizontal="center" vertical="center"/>
      <protection locked="0"/>
    </xf>
    <xf numFmtId="0" fontId="22" fillId="8" borderId="1" xfId="6" applyFont="1" applyFill="1" applyBorder="1" applyAlignment="1" applyProtection="1">
      <alignment horizontal="left" vertical="top" wrapText="1"/>
      <protection locked="0"/>
    </xf>
    <xf numFmtId="2" fontId="22" fillId="2" borderId="1" xfId="6" applyNumberFormat="1" applyFont="1" applyFill="1" applyBorder="1" applyAlignment="1" applyProtection="1">
      <alignment horizontal="center" vertical="top"/>
      <protection locked="0"/>
    </xf>
    <xf numFmtId="0" fontId="21" fillId="0" borderId="0" xfId="6" applyFont="1" applyAlignment="1" applyProtection="1">
      <alignment horizontal="left" vertical="top"/>
      <protection locked="0"/>
    </xf>
    <xf numFmtId="0" fontId="15" fillId="0" borderId="0" xfId="6" applyFont="1" applyAlignment="1" applyProtection="1">
      <alignment horizontal="center" vertical="top" wrapText="1"/>
      <protection locked="0"/>
    </xf>
    <xf numFmtId="0" fontId="13" fillId="0" borderId="0" xfId="6" applyFont="1" applyAlignment="1" applyProtection="1">
      <alignment horizontal="center" vertical="top" wrapText="1"/>
      <protection locked="0"/>
    </xf>
    <xf numFmtId="0" fontId="15" fillId="0" borderId="0" xfId="6" applyFont="1" applyAlignment="1" applyProtection="1">
      <alignment horizontal="center" vertical="center" wrapText="1"/>
      <protection locked="0"/>
    </xf>
    <xf numFmtId="0" fontId="18" fillId="0" borderId="0" xfId="6" applyAlignment="1" applyProtection="1">
      <alignment horizontal="center" vertical="center" wrapText="1"/>
      <protection locked="0"/>
    </xf>
    <xf numFmtId="0" fontId="20" fillId="0" borderId="1" xfId="6" applyFont="1" applyBorder="1" applyAlignment="1" applyProtection="1">
      <alignment horizontal="center" vertical="center" textRotation="90" wrapText="1"/>
      <protection locked="0"/>
    </xf>
    <xf numFmtId="0" fontId="20" fillId="0" borderId="1" xfId="6" applyFont="1" applyBorder="1" applyAlignment="1" applyProtection="1">
      <alignment horizontal="center" vertical="center" wrapText="1"/>
      <protection locked="0"/>
    </xf>
    <xf numFmtId="0" fontId="27" fillId="0" borderId="9" xfId="6" applyFont="1" applyBorder="1" applyAlignment="1" applyProtection="1">
      <alignment horizontal="left" vertical="top" wrapText="1"/>
      <protection locked="0"/>
    </xf>
    <xf numFmtId="0" fontId="21" fillId="0" borderId="1" xfId="6" applyFont="1" applyBorder="1" applyAlignment="1" applyProtection="1">
      <alignment horizontal="center" vertical="center" wrapText="1"/>
      <protection locked="0"/>
    </xf>
    <xf numFmtId="0" fontId="21" fillId="0" borderId="1" xfId="6" applyFont="1" applyBorder="1" applyAlignment="1" applyProtection="1">
      <alignment horizontal="center" vertical="center"/>
      <protection locked="0"/>
    </xf>
    <xf numFmtId="0" fontId="20" fillId="0" borderId="1" xfId="6" applyFont="1" applyBorder="1" applyAlignment="1" applyProtection="1">
      <alignment horizontal="center" vertical="center"/>
      <protection locked="0"/>
    </xf>
    <xf numFmtId="0" fontId="15" fillId="3" borderId="1" xfId="6" applyFont="1" applyFill="1" applyBorder="1" applyAlignment="1" applyProtection="1">
      <alignment horizontal="left" vertical="top" wrapText="1"/>
      <protection locked="0"/>
    </xf>
    <xf numFmtId="0" fontId="53" fillId="3" borderId="1" xfId="6" applyFont="1" applyFill="1" applyBorder="1" applyAlignment="1" applyProtection="1">
      <alignment horizontal="left" vertical="top" wrapText="1"/>
      <protection locked="0"/>
    </xf>
    <xf numFmtId="0" fontId="22" fillId="4" borderId="1" xfId="6" applyFont="1" applyFill="1" applyBorder="1" applyAlignment="1" applyProtection="1">
      <alignment horizontal="left" vertical="top"/>
      <protection locked="0"/>
    </xf>
    <xf numFmtId="0" fontId="22" fillId="5" borderId="1" xfId="6" applyFont="1" applyFill="1" applyBorder="1" applyAlignment="1" applyProtection="1">
      <alignment horizontal="left" vertical="top" wrapText="1"/>
      <protection locked="0"/>
    </xf>
    <xf numFmtId="0" fontId="15" fillId="0" borderId="1" xfId="6" applyFont="1" applyBorder="1" applyAlignment="1" applyProtection="1">
      <alignment horizontal="left" vertical="top" wrapText="1"/>
      <protection locked="0"/>
    </xf>
    <xf numFmtId="0" fontId="15" fillId="2" borderId="1" xfId="6" applyFont="1" applyFill="1" applyBorder="1" applyAlignment="1" applyProtection="1">
      <alignment horizontal="center" vertical="top"/>
      <protection locked="0"/>
    </xf>
    <xf numFmtId="49" fontId="47" fillId="9" borderId="1" xfId="1" applyNumberFormat="1" applyFont="1" applyFill="1" applyBorder="1" applyAlignment="1" applyProtection="1">
      <alignment horizontal="center" vertical="top" wrapText="1"/>
      <protection locked="0"/>
    </xf>
    <xf numFmtId="0" fontId="41" fillId="9" borderId="1" xfId="1" applyFont="1" applyFill="1" applyBorder="1" applyAlignment="1" applyProtection="1">
      <alignment horizontal="center" vertical="top" wrapText="1"/>
      <protection locked="0"/>
    </xf>
    <xf numFmtId="0" fontId="21" fillId="0" borderId="1" xfId="1" applyFont="1" applyBorder="1" applyAlignment="1" applyProtection="1">
      <alignment horizontal="left" vertical="top" wrapText="1"/>
      <protection locked="0"/>
    </xf>
    <xf numFmtId="0" fontId="21" fillId="0" borderId="1" xfId="1" applyFont="1" applyBorder="1" applyAlignment="1" applyProtection="1">
      <alignment horizontal="center" vertical="top"/>
      <protection locked="0"/>
    </xf>
    <xf numFmtId="0" fontId="21" fillId="2" borderId="1" xfId="1" applyFont="1" applyFill="1" applyBorder="1" applyAlignment="1" applyProtection="1">
      <alignment horizontal="center" vertical="top" wrapText="1"/>
      <protection locked="0"/>
    </xf>
    <xf numFmtId="0" fontId="21" fillId="0" borderId="1" xfId="1" applyFont="1" applyBorder="1" applyAlignment="1" applyProtection="1">
      <alignment horizontal="center" vertical="top" wrapText="1"/>
      <protection locked="0"/>
    </xf>
    <xf numFmtId="0" fontId="23" fillId="0" borderId="1" xfId="1" applyFont="1" applyBorder="1" applyAlignment="1" applyProtection="1">
      <alignment horizontal="center" vertical="top" wrapText="1"/>
      <protection locked="0"/>
    </xf>
    <xf numFmtId="49" fontId="51" fillId="0" borderId="1" xfId="1" applyNumberFormat="1" applyFont="1" applyBorder="1" applyAlignment="1" applyProtection="1">
      <alignment horizontal="center" vertical="top"/>
      <protection locked="0"/>
    </xf>
    <xf numFmtId="0" fontId="19" fillId="0" borderId="1" xfId="1" applyFont="1" applyBorder="1" applyAlignment="1" applyProtection="1">
      <alignment horizontal="center" vertical="center" textRotation="90"/>
      <protection locked="0"/>
    </xf>
    <xf numFmtId="0" fontId="22" fillId="4" borderId="1" xfId="1" applyFont="1" applyFill="1" applyBorder="1" applyAlignment="1" applyProtection="1">
      <alignment vertical="top"/>
      <protection locked="0"/>
    </xf>
    <xf numFmtId="0" fontId="22" fillId="5" borderId="1" xfId="1" applyFont="1" applyFill="1" applyBorder="1" applyAlignment="1" applyProtection="1">
      <alignment vertical="top"/>
      <protection locked="0"/>
    </xf>
    <xf numFmtId="0" fontId="20" fillId="0" borderId="1" xfId="4" applyFont="1" applyBorder="1" applyAlignment="1" applyProtection="1">
      <alignment horizontal="left" vertical="top" wrapText="1"/>
      <protection locked="0"/>
    </xf>
    <xf numFmtId="0" fontId="21" fillId="0" borderId="1" xfId="4" applyFont="1" applyBorder="1" applyAlignment="1" applyProtection="1">
      <alignment horizontal="center" vertical="top"/>
      <protection locked="0"/>
    </xf>
    <xf numFmtId="0" fontId="20" fillId="0" borderId="1" xfId="4" applyFont="1" applyBorder="1" applyAlignment="1" applyProtection="1">
      <alignment horizontal="center" vertical="top"/>
      <protection locked="0"/>
    </xf>
    <xf numFmtId="0" fontId="20" fillId="2" borderId="1" xfId="4" applyFont="1" applyFill="1" applyBorder="1" applyAlignment="1" applyProtection="1">
      <alignment horizontal="center" vertical="top"/>
      <protection locked="0"/>
    </xf>
    <xf numFmtId="0" fontId="20" fillId="0" borderId="1" xfId="1" applyFont="1" applyBorder="1" applyAlignment="1" applyProtection="1">
      <alignment vertical="top" wrapText="1"/>
      <protection locked="0"/>
    </xf>
    <xf numFmtId="0" fontId="20" fillId="0" borderId="1" xfId="1" applyFont="1" applyBorder="1" applyAlignment="1" applyProtection="1">
      <alignment horizontal="center" vertical="top"/>
      <protection locked="0"/>
    </xf>
    <xf numFmtId="0" fontId="20" fillId="2" borderId="1" xfId="4" applyFont="1" applyFill="1" applyBorder="1" applyAlignment="1" applyProtection="1">
      <alignment vertical="top" wrapText="1"/>
      <protection locked="0"/>
    </xf>
    <xf numFmtId="0" fontId="19" fillId="0" borderId="1" xfId="4" applyFont="1" applyBorder="1" applyAlignment="1" applyProtection="1">
      <alignment horizontal="center" vertical="center" textRotation="90"/>
      <protection locked="0"/>
    </xf>
    <xf numFmtId="49" fontId="51" fillId="0" borderId="1" xfId="4" applyNumberFormat="1" applyFont="1" applyBorder="1" applyAlignment="1" applyProtection="1">
      <alignment horizontal="center" vertical="top"/>
      <protection locked="0"/>
    </xf>
    <xf numFmtId="49" fontId="22" fillId="4" borderId="1" xfId="1" applyNumberFormat="1" applyFont="1" applyFill="1" applyBorder="1" applyAlignment="1" applyProtection="1">
      <alignment horizontal="center" vertical="top" wrapText="1"/>
      <protection locked="0"/>
    </xf>
    <xf numFmtId="49" fontId="34" fillId="0" borderId="1" xfId="1" applyNumberFormat="1" applyFont="1" applyBorder="1" applyAlignment="1" applyProtection="1">
      <alignment horizontal="center" vertical="top" wrapText="1"/>
      <protection locked="0"/>
    </xf>
    <xf numFmtId="49" fontId="22" fillId="5" borderId="1" xfId="1" applyNumberFormat="1" applyFont="1" applyFill="1" applyBorder="1" applyAlignment="1" applyProtection="1">
      <alignment horizontal="center" vertical="top" wrapText="1"/>
      <protection locked="0"/>
    </xf>
    <xf numFmtId="49" fontId="34" fillId="5" borderId="1" xfId="1" applyNumberFormat="1" applyFont="1" applyFill="1" applyBorder="1" applyAlignment="1" applyProtection="1">
      <alignment horizontal="center" vertical="top" wrapText="1"/>
      <protection locked="0"/>
    </xf>
    <xf numFmtId="49" fontId="22" fillId="9" borderId="1" xfId="1" applyNumberFormat="1" applyFont="1" applyFill="1" applyBorder="1" applyAlignment="1" applyProtection="1">
      <alignment horizontal="center" vertical="top" wrapText="1"/>
      <protection locked="0"/>
    </xf>
    <xf numFmtId="49" fontId="34" fillId="9" borderId="1" xfId="1" applyNumberFormat="1" applyFont="1" applyFill="1" applyBorder="1" applyAlignment="1" applyProtection="1">
      <alignment horizontal="center" vertical="top" wrapText="1"/>
      <protection locked="0"/>
    </xf>
    <xf numFmtId="49" fontId="20" fillId="2" borderId="1" xfId="1" applyNumberFormat="1" applyFont="1" applyFill="1" applyBorder="1" applyAlignment="1" applyProtection="1">
      <alignment horizontal="left" vertical="top" wrapText="1"/>
      <protection locked="0"/>
    </xf>
    <xf numFmtId="0" fontId="30" fillId="2" borderId="1" xfId="1" applyFont="1" applyFill="1" applyBorder="1" applyAlignment="1" applyProtection="1">
      <alignment horizontal="left" vertical="top" wrapText="1"/>
      <protection locked="0"/>
    </xf>
    <xf numFmtId="0" fontId="19" fillId="9" borderId="1" xfId="1" applyFont="1" applyFill="1" applyBorder="1" applyAlignment="1" applyProtection="1">
      <alignment horizontal="center" vertical="center" textRotation="90" wrapText="1"/>
      <protection locked="0"/>
    </xf>
    <xf numFmtId="0" fontId="83" fillId="9" borderId="1" xfId="1" applyFont="1" applyFill="1" applyBorder="1" applyAlignment="1" applyProtection="1">
      <alignment horizontal="center" vertical="center" textRotation="90" wrapText="1"/>
      <protection locked="0"/>
    </xf>
    <xf numFmtId="49" fontId="15" fillId="4" borderId="1" xfId="1" applyNumberFormat="1" applyFont="1" applyFill="1" applyBorder="1" applyAlignment="1" applyProtection="1">
      <alignment horizontal="center" vertical="top" wrapText="1"/>
      <protection locked="0"/>
    </xf>
    <xf numFmtId="49" fontId="88" fillId="0" borderId="1" xfId="1" applyNumberFormat="1" applyFont="1" applyBorder="1" applyAlignment="1" applyProtection="1">
      <alignment horizontal="center" vertical="top" wrapText="1"/>
      <protection locked="0"/>
    </xf>
    <xf numFmtId="0" fontId="21" fillId="2" borderId="2" xfId="1" applyFont="1" applyFill="1" applyBorder="1" applyAlignment="1" applyProtection="1">
      <alignment horizontal="center" vertical="center"/>
      <protection locked="0"/>
    </xf>
    <xf numFmtId="0" fontId="21" fillId="2" borderId="3" xfId="1" applyFont="1" applyFill="1" applyBorder="1" applyAlignment="1" applyProtection="1">
      <alignment horizontal="center" vertical="center"/>
      <protection locked="0"/>
    </xf>
    <xf numFmtId="0" fontId="21" fillId="2" borderId="4" xfId="1" applyFont="1" applyFill="1" applyBorder="1" applyAlignment="1" applyProtection="1">
      <alignment horizontal="center" vertical="center"/>
      <protection locked="0"/>
    </xf>
    <xf numFmtId="0" fontId="21" fillId="0" borderId="2" xfId="1" applyFont="1" applyBorder="1" applyAlignment="1" applyProtection="1">
      <alignment horizontal="center" vertical="center"/>
      <protection locked="0"/>
    </xf>
    <xf numFmtId="0" fontId="21" fillId="0" borderId="3" xfId="1" applyFont="1" applyBorder="1" applyAlignment="1" applyProtection="1">
      <alignment horizontal="center" vertical="center"/>
      <protection locked="0"/>
    </xf>
    <xf numFmtId="0" fontId="21" fillId="0" borderId="4" xfId="1" applyFont="1" applyBorder="1" applyAlignment="1" applyProtection="1">
      <alignment horizontal="center" vertical="center"/>
      <protection locked="0"/>
    </xf>
    <xf numFmtId="49" fontId="15" fillId="4" borderId="1" xfId="1" applyNumberFormat="1" applyFont="1" applyFill="1" applyBorder="1" applyAlignment="1" applyProtection="1">
      <alignment horizontal="center" vertical="top"/>
      <protection locked="0"/>
    </xf>
    <xf numFmtId="49" fontId="15" fillId="5" borderId="1" xfId="1" applyNumberFormat="1" applyFont="1" applyFill="1" applyBorder="1" applyAlignment="1" applyProtection="1">
      <alignment horizontal="center" vertical="top"/>
      <protection locked="0"/>
    </xf>
    <xf numFmtId="49" fontId="15" fillId="0" borderId="1" xfId="1" applyNumberFormat="1" applyFont="1" applyBorder="1" applyAlignment="1" applyProtection="1">
      <alignment horizontal="center" vertical="top"/>
      <protection locked="0"/>
    </xf>
    <xf numFmtId="49" fontId="21" fillId="2" borderId="1" xfId="1" applyNumberFormat="1" applyFont="1" applyFill="1" applyBorder="1" applyAlignment="1" applyProtection="1">
      <alignment horizontal="left" vertical="top" wrapText="1"/>
      <protection locked="0"/>
    </xf>
    <xf numFmtId="49" fontId="19" fillId="0" borderId="1" xfId="1" applyNumberFormat="1" applyFont="1" applyBorder="1" applyAlignment="1" applyProtection="1">
      <alignment horizontal="center" vertical="center" textRotation="90"/>
      <protection locked="0"/>
    </xf>
    <xf numFmtId="49" fontId="47" fillId="0" borderId="1" xfId="1" applyNumberFormat="1" applyFont="1" applyBorder="1" applyAlignment="1" applyProtection="1">
      <alignment horizontal="center" vertical="top"/>
      <protection locked="0"/>
    </xf>
    <xf numFmtId="0" fontId="19" fillId="0" borderId="1" xfId="3" applyFont="1" applyBorder="1" applyAlignment="1" applyProtection="1">
      <alignment horizontal="center" vertical="center" textRotation="90"/>
      <protection locked="0"/>
    </xf>
    <xf numFmtId="49" fontId="19" fillId="0" borderId="1" xfId="3" applyNumberFormat="1" applyFont="1" applyBorder="1" applyAlignment="1" applyProtection="1">
      <alignment horizontal="center" vertical="center" textRotation="90"/>
      <protection locked="0"/>
    </xf>
    <xf numFmtId="49" fontId="15" fillId="5" borderId="1" xfId="1" applyNumberFormat="1" applyFont="1" applyFill="1" applyBorder="1" applyAlignment="1" applyProtection="1">
      <alignment horizontal="left" vertical="top"/>
      <protection locked="0"/>
    </xf>
    <xf numFmtId="49" fontId="47" fillId="0" borderId="1" xfId="1" applyNumberFormat="1" applyFont="1" applyBorder="1" applyAlignment="1" applyProtection="1">
      <alignment horizontal="center" vertical="top" wrapText="1"/>
      <protection locked="0"/>
    </xf>
    <xf numFmtId="0" fontId="26" fillId="0" borderId="1" xfId="1" applyFont="1" applyBorder="1" applyAlignment="1" applyProtection="1">
      <alignment horizontal="center" vertical="top" wrapText="1"/>
      <protection locked="0"/>
    </xf>
    <xf numFmtId="49" fontId="31" fillId="4" borderId="2" xfId="1" applyNumberFormat="1" applyFont="1" applyFill="1" applyBorder="1" applyAlignment="1" applyProtection="1">
      <alignment horizontal="center" vertical="top" wrapText="1"/>
      <protection locked="0"/>
    </xf>
    <xf numFmtId="49" fontId="31" fillId="4" borderId="4" xfId="1" applyNumberFormat="1" applyFont="1" applyFill="1" applyBorder="1" applyAlignment="1" applyProtection="1">
      <alignment horizontal="center" vertical="top" wrapText="1"/>
      <protection locked="0"/>
    </xf>
    <xf numFmtId="49" fontId="36" fillId="5" borderId="2" xfId="1" applyNumberFormat="1" applyFont="1" applyFill="1" applyBorder="1" applyAlignment="1" applyProtection="1">
      <alignment horizontal="center" vertical="top" wrapText="1"/>
      <protection locked="0"/>
    </xf>
    <xf numFmtId="49" fontId="36" fillId="5" borderId="4" xfId="1" applyNumberFormat="1" applyFont="1" applyFill="1" applyBorder="1" applyAlignment="1" applyProtection="1">
      <alignment horizontal="center" vertical="top" wrapText="1"/>
      <protection locked="0"/>
    </xf>
    <xf numFmtId="49" fontId="36" fillId="9" borderId="2" xfId="1" applyNumberFormat="1" applyFont="1" applyFill="1" applyBorder="1" applyAlignment="1" applyProtection="1">
      <alignment horizontal="center" vertical="top" wrapText="1"/>
      <protection locked="0"/>
    </xf>
    <xf numFmtId="49" fontId="36" fillId="9" borderId="4" xfId="1" applyNumberFormat="1" applyFont="1" applyFill="1" applyBorder="1" applyAlignment="1" applyProtection="1">
      <alignment horizontal="center" vertical="top" wrapText="1"/>
      <protection locked="0"/>
    </xf>
    <xf numFmtId="0" fontId="23" fillId="0" borderId="2" xfId="1" applyFont="1" applyBorder="1" applyAlignment="1" applyProtection="1">
      <alignment horizontal="left" vertical="top" wrapText="1"/>
      <protection locked="0"/>
    </xf>
    <xf numFmtId="0" fontId="23" fillId="0" borderId="4" xfId="1" applyFont="1" applyBorder="1" applyAlignment="1" applyProtection="1">
      <alignment horizontal="left" vertical="top" wrapText="1"/>
      <protection locked="0"/>
    </xf>
    <xf numFmtId="49" fontId="31" fillId="4" borderId="1" xfId="1" applyNumberFormat="1" applyFont="1" applyFill="1" applyBorder="1" applyAlignment="1" applyProtection="1">
      <alignment horizontal="center" vertical="top" wrapText="1"/>
      <protection locked="0"/>
    </xf>
    <xf numFmtId="49" fontId="37" fillId="0" borderId="1" xfId="1" applyNumberFormat="1" applyFont="1" applyBorder="1" applyAlignment="1" applyProtection="1">
      <alignment horizontal="center" vertical="top" wrapText="1"/>
      <protection locked="0"/>
    </xf>
    <xf numFmtId="49" fontId="36" fillId="5" borderId="1" xfId="1" applyNumberFormat="1" applyFont="1" applyFill="1" applyBorder="1" applyAlignment="1" applyProtection="1">
      <alignment horizontal="center" vertical="top" wrapText="1"/>
      <protection locked="0"/>
    </xf>
    <xf numFmtId="0" fontId="21" fillId="2" borderId="2" xfId="1" applyFont="1" applyFill="1" applyBorder="1" applyAlignment="1" applyProtection="1">
      <alignment horizontal="left" vertical="top" wrapText="1"/>
      <protection locked="0"/>
    </xf>
    <xf numFmtId="0" fontId="21" fillId="2" borderId="3" xfId="1" applyFont="1" applyFill="1" applyBorder="1" applyAlignment="1" applyProtection="1">
      <alignment horizontal="left" vertical="top" wrapText="1"/>
      <protection locked="0"/>
    </xf>
    <xf numFmtId="0" fontId="21" fillId="2" borderId="4" xfId="1" applyFont="1" applyFill="1" applyBorder="1" applyAlignment="1" applyProtection="1">
      <alignment horizontal="left" vertical="top" wrapText="1"/>
      <protection locked="0"/>
    </xf>
    <xf numFmtId="49" fontId="15" fillId="5" borderId="1" xfId="1" applyNumberFormat="1" applyFont="1" applyFill="1" applyBorder="1" applyAlignment="1" applyProtection="1">
      <alignment horizontal="center" vertical="top" wrapText="1"/>
      <protection locked="0"/>
    </xf>
    <xf numFmtId="49" fontId="15" fillId="2" borderId="1" xfId="1" applyNumberFormat="1" applyFont="1" applyFill="1" applyBorder="1" applyAlignment="1" applyProtection="1">
      <alignment horizontal="center" vertical="top" wrapText="1"/>
      <protection locked="0"/>
    </xf>
    <xf numFmtId="49" fontId="15" fillId="0" borderId="1" xfId="1" applyNumberFormat="1" applyFont="1" applyBorder="1" applyAlignment="1" applyProtection="1">
      <alignment horizontal="center" vertical="top" textRotation="90"/>
      <protection locked="0"/>
    </xf>
    <xf numFmtId="0" fontId="22" fillId="4" borderId="1" xfId="1" applyFont="1" applyFill="1" applyBorder="1" applyAlignment="1" applyProtection="1">
      <alignment vertical="top" wrapText="1"/>
      <protection locked="0"/>
    </xf>
    <xf numFmtId="49" fontId="36" fillId="9" borderId="1" xfId="1" applyNumberFormat="1" applyFont="1" applyFill="1" applyBorder="1" applyAlignment="1" applyProtection="1">
      <alignment horizontal="center" vertical="top" wrapText="1"/>
      <protection locked="0"/>
    </xf>
    <xf numFmtId="0" fontId="23" fillId="0" borderId="1" xfId="1" applyFont="1" applyBorder="1" applyAlignment="1" applyProtection="1">
      <alignment horizontal="left" vertical="top" wrapText="1"/>
      <protection locked="0"/>
    </xf>
    <xf numFmtId="0" fontId="20" fillId="0" borderId="1" xfId="1" applyFont="1" applyBorder="1" applyAlignment="1" applyProtection="1">
      <alignment horizontal="left" vertical="top" wrapText="1"/>
      <protection locked="0"/>
    </xf>
    <xf numFmtId="0" fontId="20" fillId="0" borderId="1" xfId="1" applyFont="1" applyBorder="1" applyAlignment="1" applyProtection="1">
      <alignment horizontal="center" vertical="top" wrapText="1"/>
      <protection locked="0"/>
    </xf>
    <xf numFmtId="0" fontId="24" fillId="0" borderId="1" xfId="1" applyFont="1" applyBorder="1" applyAlignment="1" applyProtection="1">
      <alignment horizontal="center" vertical="top"/>
      <protection locked="0"/>
    </xf>
    <xf numFmtId="0" fontId="15" fillId="5" borderId="1" xfId="1" applyFont="1" applyFill="1" applyBorder="1" applyAlignment="1" applyProtection="1">
      <alignment vertical="top"/>
      <protection locked="0"/>
    </xf>
    <xf numFmtId="49" fontId="51" fillId="0" borderId="1" xfId="1" applyNumberFormat="1" applyFont="1" applyBorder="1" applyAlignment="1" applyProtection="1">
      <alignment horizontal="center" vertical="top" wrapText="1"/>
      <protection locked="0"/>
    </xf>
    <xf numFmtId="0" fontId="24" fillId="0" borderId="1" xfId="1" applyFont="1" applyBorder="1" applyAlignment="1" applyProtection="1">
      <alignment horizontal="center" vertical="top" wrapText="1"/>
      <protection locked="0"/>
    </xf>
    <xf numFmtId="0" fontId="20" fillId="0" borderId="0" xfId="1" applyFont="1" applyAlignment="1" applyProtection="1">
      <alignment horizontal="left" vertical="top" wrapText="1"/>
      <protection locked="0"/>
    </xf>
    <xf numFmtId="0" fontId="20" fillId="3" borderId="1" xfId="1" applyFont="1" applyFill="1" applyBorder="1" applyAlignment="1" applyProtection="1">
      <alignment vertical="top"/>
      <protection locked="0"/>
    </xf>
    <xf numFmtId="0" fontId="22" fillId="0" borderId="0" xfId="1" applyFont="1" applyAlignment="1" applyProtection="1">
      <alignment horizontal="center" vertical="top"/>
      <protection locked="0"/>
    </xf>
    <xf numFmtId="0" fontId="28" fillId="0" borderId="0" xfId="2" applyFont="1" applyAlignment="1">
      <alignment horizontal="center" vertical="top" wrapText="1"/>
    </xf>
    <xf numFmtId="0" fontId="22" fillId="3" borderId="1" xfId="1" applyFont="1" applyFill="1" applyBorder="1" applyAlignment="1" applyProtection="1">
      <alignment horizontal="right" vertical="top"/>
      <protection locked="0"/>
    </xf>
    <xf numFmtId="49" fontId="22" fillId="4" borderId="1" xfId="1" applyNumberFormat="1" applyFont="1" applyFill="1" applyBorder="1" applyAlignment="1" applyProtection="1">
      <alignment horizontal="center" vertical="top"/>
      <protection locked="0"/>
    </xf>
    <xf numFmtId="49" fontId="22" fillId="5" borderId="1" xfId="1" applyNumberFormat="1" applyFont="1" applyFill="1" applyBorder="1" applyAlignment="1" applyProtection="1">
      <alignment horizontal="center" vertical="top"/>
      <protection locked="0"/>
    </xf>
    <xf numFmtId="49" fontId="22" fillId="0" borderId="1" xfId="1" applyNumberFormat="1" applyFont="1" applyBorder="1" applyAlignment="1" applyProtection="1">
      <alignment horizontal="center" vertical="top"/>
      <protection locked="0"/>
    </xf>
    <xf numFmtId="0" fontId="20" fillId="2" borderId="1" xfId="1" applyFont="1" applyFill="1" applyBorder="1" applyAlignment="1" applyProtection="1">
      <alignment vertical="top" wrapText="1"/>
      <protection locked="0"/>
    </xf>
    <xf numFmtId="0" fontId="29" fillId="0" borderId="2" xfId="1" applyFont="1" applyBorder="1" applyAlignment="1" applyProtection="1">
      <alignment horizontal="center"/>
      <protection locked="0"/>
    </xf>
    <xf numFmtId="0" fontId="29" fillId="0" borderId="3" xfId="1" applyFont="1" applyBorder="1" applyAlignment="1" applyProtection="1">
      <alignment horizontal="center"/>
      <protection locked="0"/>
    </xf>
    <xf numFmtId="0" fontId="29" fillId="0" borderId="4" xfId="1" applyFont="1" applyBorder="1" applyAlignment="1" applyProtection="1">
      <alignment horizontal="center"/>
      <protection locked="0"/>
    </xf>
    <xf numFmtId="49" fontId="47" fillId="2" borderId="1" xfId="2" applyNumberFormat="1" applyFont="1" applyFill="1" applyBorder="1" applyAlignment="1">
      <alignment horizontal="center" vertical="top" wrapText="1"/>
    </xf>
    <xf numFmtId="49" fontId="22" fillId="4" borderId="1" xfId="4" applyNumberFormat="1" applyFont="1" applyFill="1" applyBorder="1" applyAlignment="1" applyProtection="1">
      <alignment horizontal="center" vertical="top"/>
      <protection locked="0"/>
    </xf>
    <xf numFmtId="49" fontId="22" fillId="5" borderId="1" xfId="4" applyNumberFormat="1" applyFont="1" applyFill="1" applyBorder="1" applyAlignment="1" applyProtection="1">
      <alignment horizontal="center" vertical="top"/>
      <protection locked="0"/>
    </xf>
    <xf numFmtId="49" fontId="22" fillId="0" borderId="1" xfId="4" applyNumberFormat="1" applyFont="1" applyBorder="1" applyAlignment="1" applyProtection="1">
      <alignment horizontal="center" vertical="top"/>
      <protection locked="0"/>
    </xf>
    <xf numFmtId="0" fontId="19" fillId="2" borderId="1" xfId="2" applyFont="1" applyFill="1" applyBorder="1" applyAlignment="1">
      <alignment horizontal="center" vertical="center" textRotation="90"/>
    </xf>
    <xf numFmtId="0" fontId="21" fillId="0" borderId="1" xfId="1" applyFont="1" applyBorder="1" applyAlignment="1" applyProtection="1">
      <alignment vertical="top" wrapText="1"/>
      <protection locked="0"/>
    </xf>
    <xf numFmtId="0" fontId="47" fillId="0" borderId="1" xfId="1" applyFont="1" applyBorder="1" applyAlignment="1" applyProtection="1">
      <alignment horizontal="center" vertical="top" wrapText="1"/>
      <protection locked="0"/>
    </xf>
    <xf numFmtId="0" fontId="29" fillId="0" borderId="1" xfId="1" applyFont="1" applyBorder="1" applyAlignment="1" applyProtection="1">
      <alignment horizontal="center" vertical="top" wrapText="1"/>
      <protection locked="0"/>
    </xf>
    <xf numFmtId="49" fontId="21" fillId="0" borderId="1" xfId="1" applyNumberFormat="1" applyFont="1" applyBorder="1" applyAlignment="1" applyProtection="1">
      <alignment horizontal="left" vertical="top" wrapText="1"/>
      <protection locked="0"/>
    </xf>
    <xf numFmtId="49" fontId="36" fillId="4" borderId="1" xfId="1" applyNumberFormat="1" applyFont="1" applyFill="1" applyBorder="1" applyAlignment="1" applyProtection="1">
      <alignment horizontal="center" vertical="top"/>
      <protection locked="0"/>
    </xf>
    <xf numFmtId="49" fontId="36" fillId="5" borderId="1" xfId="1" applyNumberFormat="1" applyFont="1" applyFill="1" applyBorder="1" applyAlignment="1" applyProtection="1">
      <alignment horizontal="center" vertical="top"/>
      <protection locked="0"/>
    </xf>
    <xf numFmtId="49" fontId="36" fillId="0" borderId="1" xfId="1" applyNumberFormat="1" applyFont="1" applyBorder="1" applyAlignment="1" applyProtection="1">
      <alignment horizontal="center" vertical="top"/>
      <protection locked="0"/>
    </xf>
    <xf numFmtId="49" fontId="23" fillId="0" borderId="1" xfId="1" applyNumberFormat="1" applyFont="1" applyBorder="1" applyAlignment="1" applyProtection="1">
      <alignment horizontal="left" vertical="top" wrapText="1"/>
      <protection locked="0"/>
    </xf>
    <xf numFmtId="49" fontId="21" fillId="9" borderId="2" xfId="1" applyNumberFormat="1" applyFont="1" applyFill="1" applyBorder="1" applyAlignment="1" applyProtection="1">
      <alignment horizontal="left" vertical="top" wrapText="1"/>
      <protection locked="0"/>
    </xf>
    <xf numFmtId="49" fontId="15" fillId="2" borderId="6" xfId="1" applyNumberFormat="1" applyFont="1" applyFill="1" applyBorder="1" applyAlignment="1" applyProtection="1">
      <alignment horizontal="center" vertical="top"/>
      <protection locked="0"/>
    </xf>
    <xf numFmtId="49" fontId="15" fillId="2" borderId="1" xfId="1" applyNumberFormat="1" applyFont="1" applyFill="1" applyBorder="1" applyAlignment="1" applyProtection="1">
      <alignment horizontal="center" vertical="top"/>
      <protection locked="0"/>
    </xf>
    <xf numFmtId="0" fontId="19" fillId="0" borderId="8" xfId="1" applyFont="1" applyBorder="1" applyAlignment="1" applyProtection="1">
      <alignment horizontal="center" vertical="center" textRotation="90"/>
      <protection locked="0"/>
    </xf>
    <xf numFmtId="0" fontId="18" fillId="0" borderId="1" xfId="2" applyBorder="1" applyAlignment="1">
      <alignment horizontal="left" vertical="top" wrapText="1"/>
    </xf>
    <xf numFmtId="0" fontId="18" fillId="0" borderId="1" xfId="2" applyBorder="1" applyAlignment="1">
      <alignment horizontal="center" vertical="center" textRotation="90"/>
    </xf>
    <xf numFmtId="0" fontId="47" fillId="0" borderId="1" xfId="1" applyFont="1" applyBorder="1" applyAlignment="1" applyProtection="1">
      <alignment horizontal="center" vertical="top"/>
      <protection locked="0"/>
    </xf>
    <xf numFmtId="0" fontId="19" fillId="0" borderId="1" xfId="2" applyFont="1" applyBorder="1" applyAlignment="1">
      <alignment horizontal="center" vertical="top"/>
    </xf>
    <xf numFmtId="0" fontId="21" fillId="2" borderId="1" xfId="1" applyFont="1" applyFill="1" applyBorder="1" applyAlignment="1" applyProtection="1">
      <alignment vertical="top" wrapText="1"/>
      <protection locked="0"/>
    </xf>
    <xf numFmtId="0" fontId="18" fillId="0" borderId="1" xfId="2" applyBorder="1" applyAlignment="1">
      <alignment vertical="top" wrapText="1"/>
    </xf>
    <xf numFmtId="0" fontId="24" fillId="0" borderId="1" xfId="2" applyFont="1" applyBorder="1" applyAlignment="1">
      <alignment horizontal="center" vertical="top"/>
    </xf>
    <xf numFmtId="49" fontId="23" fillId="2" borderId="1" xfId="1" applyNumberFormat="1" applyFont="1" applyFill="1" applyBorder="1" applyAlignment="1" applyProtection="1">
      <alignment horizontal="left" vertical="top" wrapText="1"/>
      <protection locked="0"/>
    </xf>
    <xf numFmtId="49" fontId="22" fillId="0" borderId="1" xfId="3" applyNumberFormat="1" applyFont="1" applyBorder="1" applyAlignment="1" applyProtection="1">
      <alignment horizontal="center" vertical="top"/>
      <protection locked="0"/>
    </xf>
    <xf numFmtId="0" fontId="20" fillId="2" borderId="1" xfId="3" applyFont="1" applyFill="1" applyBorder="1" applyAlignment="1" applyProtection="1">
      <alignment vertical="top" wrapText="1"/>
      <protection locked="0"/>
    </xf>
    <xf numFmtId="0" fontId="20" fillId="0" borderId="1" xfId="3" applyFont="1" applyBorder="1" applyAlignment="1" applyProtection="1">
      <alignment horizontal="center" vertical="top"/>
      <protection locked="0"/>
    </xf>
    <xf numFmtId="1" fontId="21" fillId="0" borderId="1" xfId="1" applyNumberFormat="1" applyFont="1" applyBorder="1" applyAlignment="1" applyProtection="1">
      <alignment horizontal="center" vertical="top" wrapText="1"/>
      <protection locked="0"/>
    </xf>
    <xf numFmtId="49" fontId="22" fillId="4" borderId="1" xfId="3" applyNumberFormat="1" applyFont="1" applyFill="1" applyBorder="1" applyAlignment="1" applyProtection="1">
      <alignment horizontal="center" vertical="top"/>
      <protection locked="0"/>
    </xf>
    <xf numFmtId="49" fontId="47" fillId="0" borderId="1" xfId="3" applyNumberFormat="1" applyFont="1" applyBorder="1" applyAlignment="1" applyProtection="1">
      <alignment horizontal="center" vertical="top"/>
      <protection locked="0"/>
    </xf>
    <xf numFmtId="0" fontId="20" fillId="0" borderId="1" xfId="3" applyFont="1" applyBorder="1" applyAlignment="1" applyProtection="1">
      <alignment vertical="top" wrapText="1"/>
      <protection locked="0"/>
    </xf>
    <xf numFmtId="49" fontId="22" fillId="5" borderId="1" xfId="3" applyNumberFormat="1" applyFont="1" applyFill="1" applyBorder="1" applyAlignment="1" applyProtection="1">
      <alignment horizontal="center" vertical="top"/>
      <protection locked="0"/>
    </xf>
    <xf numFmtId="0" fontId="24" fillId="0" borderId="0" xfId="1" applyFont="1" applyAlignment="1" applyProtection="1">
      <alignment horizontal="left" vertical="top" wrapText="1"/>
      <protection locked="0"/>
    </xf>
    <xf numFmtId="49" fontId="22" fillId="8" borderId="1" xfId="1" applyNumberFormat="1" applyFont="1" applyFill="1" applyBorder="1" applyAlignment="1" applyProtection="1">
      <alignment horizontal="center" vertical="top" wrapText="1"/>
      <protection locked="0"/>
    </xf>
    <xf numFmtId="49" fontId="22" fillId="9" borderId="2" xfId="1" applyNumberFormat="1" applyFont="1" applyFill="1" applyBorder="1" applyAlignment="1" applyProtection="1">
      <alignment horizontal="center" vertical="top" wrapText="1"/>
      <protection locked="0"/>
    </xf>
    <xf numFmtId="49" fontId="22" fillId="9" borderId="3" xfId="1" applyNumberFormat="1" applyFont="1" applyFill="1" applyBorder="1" applyAlignment="1" applyProtection="1">
      <alignment horizontal="center" vertical="top" wrapText="1"/>
      <protection locked="0"/>
    </xf>
    <xf numFmtId="49" fontId="22" fillId="9" borderId="4" xfId="1" applyNumberFormat="1" applyFont="1" applyFill="1" applyBorder="1" applyAlignment="1" applyProtection="1">
      <alignment horizontal="center" vertical="top" wrapText="1"/>
      <protection locked="0"/>
    </xf>
    <xf numFmtId="49" fontId="25" fillId="2" borderId="1" xfId="1" applyNumberFormat="1" applyFont="1" applyFill="1" applyBorder="1" applyAlignment="1" applyProtection="1">
      <alignment horizontal="left" vertical="top" wrapText="1"/>
      <protection locked="0"/>
    </xf>
    <xf numFmtId="0" fontId="21" fillId="2" borderId="2" xfId="1" applyFont="1" applyFill="1" applyBorder="1" applyAlignment="1" applyProtection="1">
      <alignment horizontal="center" vertical="top" wrapText="1"/>
      <protection locked="0"/>
    </xf>
    <xf numFmtId="0" fontId="21" fillId="2" borderId="3" xfId="1" applyFont="1" applyFill="1" applyBorder="1" applyAlignment="1" applyProtection="1">
      <alignment horizontal="center" vertical="top" wrapText="1"/>
      <protection locked="0"/>
    </xf>
    <xf numFmtId="0" fontId="21" fillId="2" borderId="4" xfId="1" applyFont="1" applyFill="1" applyBorder="1" applyAlignment="1" applyProtection="1">
      <alignment horizontal="center" vertical="top" wrapText="1"/>
      <protection locked="0"/>
    </xf>
    <xf numFmtId="0" fontId="32" fillId="2" borderId="1" xfId="1" applyFont="1" applyFill="1" applyBorder="1" applyAlignment="1" applyProtection="1">
      <alignment horizontal="left" vertical="top" wrapText="1"/>
      <protection locked="0"/>
    </xf>
    <xf numFmtId="49" fontId="70" fillId="0" borderId="1" xfId="1" applyNumberFormat="1" applyFont="1" applyBorder="1" applyAlignment="1" applyProtection="1">
      <alignment horizontal="center" vertical="top" wrapText="1"/>
      <protection locked="0"/>
    </xf>
    <xf numFmtId="49" fontId="70" fillId="0" borderId="1" xfId="1" applyNumberFormat="1" applyFont="1" applyBorder="1" applyAlignment="1" applyProtection="1">
      <alignment horizontal="center" vertical="top"/>
      <protection locked="0"/>
    </xf>
    <xf numFmtId="0" fontId="29" fillId="0" borderId="2" xfId="1" applyFont="1" applyBorder="1" applyAlignment="1" applyProtection="1">
      <alignment horizontal="center" vertical="top"/>
      <protection locked="0"/>
    </xf>
    <xf numFmtId="0" fontId="29" fillId="0" borderId="3" xfId="1" applyFont="1" applyBorder="1" applyAlignment="1" applyProtection="1">
      <alignment horizontal="center" vertical="top"/>
      <protection locked="0"/>
    </xf>
    <xf numFmtId="0" fontId="29" fillId="0" borderId="4" xfId="1" applyFont="1" applyBorder="1" applyAlignment="1" applyProtection="1">
      <alignment horizontal="center" vertical="top"/>
      <protection locked="0"/>
    </xf>
    <xf numFmtId="0" fontId="26" fillId="2" borderId="2" xfId="1" applyFont="1" applyFill="1" applyBorder="1" applyAlignment="1" applyProtection="1">
      <alignment horizontal="center" vertical="top" wrapText="1"/>
      <protection locked="0"/>
    </xf>
    <xf numFmtId="0" fontId="26" fillId="2" borderId="3" xfId="1" applyFont="1" applyFill="1" applyBorder="1" applyAlignment="1" applyProtection="1">
      <alignment horizontal="center" vertical="top" wrapText="1"/>
      <protection locked="0"/>
    </xf>
    <xf numFmtId="0" fontId="26" fillId="2" borderId="4" xfId="1" applyFont="1" applyFill="1" applyBorder="1" applyAlignment="1" applyProtection="1">
      <alignment horizontal="center" vertical="top" wrapText="1"/>
      <protection locked="0"/>
    </xf>
    <xf numFmtId="49" fontId="22" fillId="4" borderId="1" xfId="1" applyNumberFormat="1" applyFont="1" applyFill="1" applyBorder="1" applyAlignment="1" applyProtection="1">
      <alignment horizontal="left" vertical="top"/>
      <protection locked="0"/>
    </xf>
    <xf numFmtId="0" fontId="25" fillId="2" borderId="1" xfId="1" applyFont="1" applyFill="1" applyBorder="1" applyAlignment="1" applyProtection="1">
      <alignment horizontal="left" vertical="top" wrapText="1"/>
      <protection locked="0"/>
    </xf>
    <xf numFmtId="0" fontId="25" fillId="9" borderId="1" xfId="1" applyFont="1" applyFill="1" applyBorder="1" applyAlignment="1" applyProtection="1">
      <alignment horizontal="left" vertical="top" wrapText="1"/>
      <protection locked="0"/>
    </xf>
    <xf numFmtId="0" fontId="25" fillId="2" borderId="1" xfId="1" applyFont="1" applyFill="1" applyBorder="1" applyAlignment="1" applyProtection="1">
      <alignment horizontal="center" vertical="top"/>
      <protection locked="0"/>
    </xf>
    <xf numFmtId="0" fontId="15" fillId="5" borderId="1" xfId="1" applyFont="1" applyFill="1" applyBorder="1" applyAlignment="1" applyProtection="1">
      <alignment horizontal="left" vertical="top"/>
      <protection locked="0"/>
    </xf>
    <xf numFmtId="0" fontId="21" fillId="2" borderId="1" xfId="1" applyFont="1" applyFill="1" applyBorder="1" applyAlignment="1" applyProtection="1">
      <alignment horizontal="left" vertical="top" wrapText="1"/>
      <protection locked="0"/>
    </xf>
    <xf numFmtId="0" fontId="21" fillId="9" borderId="1" xfId="1" applyFont="1" applyFill="1" applyBorder="1" applyAlignment="1" applyProtection="1">
      <alignment horizontal="left" vertical="top" wrapText="1"/>
      <protection locked="0"/>
    </xf>
    <xf numFmtId="0" fontId="21" fillId="2" borderId="1" xfId="1" applyFont="1" applyFill="1" applyBorder="1" applyAlignment="1" applyProtection="1">
      <alignment horizontal="center" vertical="top"/>
      <protection locked="0"/>
    </xf>
    <xf numFmtId="0" fontId="25" fillId="0" borderId="1" xfId="1" applyFont="1" applyBorder="1" applyAlignment="1" applyProtection="1">
      <alignment horizontal="center" vertical="top"/>
      <protection locked="0"/>
    </xf>
    <xf numFmtId="0" fontId="22" fillId="5" borderId="1" xfId="1" applyFont="1" applyFill="1" applyBorder="1" applyAlignment="1" applyProtection="1">
      <alignment horizontal="left" vertical="top" wrapText="1"/>
      <protection locked="0"/>
    </xf>
    <xf numFmtId="0" fontId="19" fillId="9" borderId="2" xfId="1" applyFont="1" applyFill="1" applyBorder="1" applyAlignment="1" applyProtection="1">
      <alignment horizontal="center" vertical="center" textRotation="90" wrapText="1"/>
      <protection locked="0"/>
    </xf>
    <xf numFmtId="0" fontId="19" fillId="9" borderId="4" xfId="1" applyFont="1" applyFill="1" applyBorder="1" applyAlignment="1" applyProtection="1">
      <alignment horizontal="center" vertical="center" textRotation="90" wrapText="1"/>
      <protection locked="0"/>
    </xf>
    <xf numFmtId="49" fontId="47" fillId="9" borderId="2" xfId="1" applyNumberFormat="1" applyFont="1" applyFill="1" applyBorder="1" applyAlignment="1" applyProtection="1">
      <alignment horizontal="center" vertical="top" wrapText="1"/>
      <protection locked="0"/>
    </xf>
    <xf numFmtId="49" fontId="47" fillId="9" borderId="4" xfId="1" applyNumberFormat="1" applyFont="1" applyFill="1" applyBorder="1" applyAlignment="1" applyProtection="1">
      <alignment horizontal="center" vertical="top" wrapText="1"/>
      <protection locked="0"/>
    </xf>
    <xf numFmtId="0" fontId="25" fillId="2" borderId="2" xfId="1" applyFont="1" applyFill="1" applyBorder="1" applyAlignment="1" applyProtection="1">
      <alignment horizontal="left" vertical="top" wrapText="1"/>
      <protection locked="0"/>
    </xf>
    <xf numFmtId="0" fontId="25" fillId="2" borderId="4" xfId="1" applyFont="1" applyFill="1" applyBorder="1" applyAlignment="1" applyProtection="1">
      <alignment horizontal="left" vertical="top" wrapText="1"/>
      <protection locked="0"/>
    </xf>
    <xf numFmtId="0" fontId="23" fillId="2" borderId="2" xfId="1" applyFont="1" applyFill="1" applyBorder="1" applyAlignment="1" applyProtection="1">
      <alignment horizontal="center" vertical="top" wrapText="1"/>
      <protection locked="0"/>
    </xf>
    <xf numFmtId="0" fontId="23" fillId="2" borderId="4" xfId="1" applyFont="1" applyFill="1" applyBorder="1" applyAlignment="1" applyProtection="1">
      <alignment horizontal="center" vertical="top" wrapText="1"/>
      <protection locked="0"/>
    </xf>
    <xf numFmtId="0" fontId="30" fillId="0" borderId="1" xfId="1" applyFont="1" applyBorder="1" applyAlignment="1" applyProtection="1">
      <alignment wrapText="1"/>
      <protection locked="0"/>
    </xf>
    <xf numFmtId="49" fontId="22" fillId="2" borderId="1" xfId="1" applyNumberFormat="1" applyFont="1" applyFill="1" applyBorder="1" applyAlignment="1" applyProtection="1">
      <alignment horizontal="center" vertical="top" wrapText="1"/>
      <protection locked="0"/>
    </xf>
    <xf numFmtId="0" fontId="30" fillId="2" borderId="1" xfId="1" applyFont="1" applyFill="1" applyBorder="1" applyAlignment="1" applyProtection="1">
      <alignment wrapText="1"/>
      <protection locked="0"/>
    </xf>
    <xf numFmtId="49" fontId="22" fillId="5" borderId="1" xfId="1" applyNumberFormat="1" applyFont="1" applyFill="1" applyBorder="1" applyAlignment="1" applyProtection="1">
      <alignment horizontal="left" vertical="top"/>
      <protection locked="0"/>
    </xf>
    <xf numFmtId="49" fontId="22" fillId="5" borderId="4" xfId="1" applyNumberFormat="1" applyFont="1" applyFill="1" applyBorder="1" applyAlignment="1" applyProtection="1">
      <alignment horizontal="left" vertical="top"/>
      <protection locked="0"/>
    </xf>
    <xf numFmtId="49" fontId="88" fillId="5" borderId="1" xfId="1" applyNumberFormat="1" applyFont="1" applyFill="1" applyBorder="1" applyAlignment="1" applyProtection="1">
      <alignment horizontal="center" vertical="top" wrapText="1"/>
      <protection locked="0"/>
    </xf>
    <xf numFmtId="49" fontId="15" fillId="9" borderId="1" xfId="1" applyNumberFormat="1" applyFont="1" applyFill="1" applyBorder="1" applyAlignment="1" applyProtection="1">
      <alignment horizontal="center" vertical="top" wrapText="1"/>
      <protection locked="0"/>
    </xf>
    <xf numFmtId="49" fontId="88" fillId="9" borderId="1" xfId="1" applyNumberFormat="1" applyFont="1" applyFill="1" applyBorder="1" applyAlignment="1" applyProtection="1">
      <alignment horizontal="center" vertical="top" wrapText="1"/>
      <protection locked="0"/>
    </xf>
    <xf numFmtId="0" fontId="20" fillId="2" borderId="1" xfId="1" applyFont="1" applyFill="1" applyBorder="1" applyAlignment="1" applyProtection="1">
      <alignment horizontal="left" vertical="top" wrapText="1"/>
      <protection locked="0"/>
    </xf>
    <xf numFmtId="0" fontId="29" fillId="0" borderId="1" xfId="1" applyFont="1" applyBorder="1" applyAlignment="1" applyProtection="1">
      <alignment horizontal="left" vertical="top" wrapText="1"/>
      <protection locked="0"/>
    </xf>
    <xf numFmtId="0" fontId="19" fillId="2" borderId="1" xfId="1" applyFont="1" applyFill="1" applyBorder="1" applyAlignment="1" applyProtection="1">
      <alignment horizontal="center" vertical="center" textRotation="90" wrapText="1"/>
      <protection locked="0"/>
    </xf>
    <xf numFmtId="0" fontId="83" fillId="2" borderId="1" xfId="1" applyFont="1" applyFill="1" applyBorder="1" applyAlignment="1" applyProtection="1">
      <alignment horizontal="center" vertical="center" textRotation="90" wrapText="1"/>
      <protection locked="0"/>
    </xf>
    <xf numFmtId="49" fontId="22" fillId="4" borderId="2" xfId="1" applyNumberFormat="1" applyFont="1" applyFill="1" applyBorder="1" applyAlignment="1" applyProtection="1">
      <alignment horizontal="center" vertical="top" wrapText="1"/>
      <protection locked="0"/>
    </xf>
    <xf numFmtId="49" fontId="22" fillId="4" borderId="3" xfId="1" applyNumberFormat="1" applyFont="1" applyFill="1" applyBorder="1" applyAlignment="1" applyProtection="1">
      <alignment horizontal="center" vertical="top" wrapText="1"/>
      <protection locked="0"/>
    </xf>
    <xf numFmtId="49" fontId="22" fillId="4" borderId="4" xfId="1" applyNumberFormat="1" applyFont="1" applyFill="1" applyBorder="1" applyAlignment="1" applyProtection="1">
      <alignment horizontal="center" vertical="top" wrapText="1"/>
      <protection locked="0"/>
    </xf>
    <xf numFmtId="49" fontId="22" fillId="8" borderId="2" xfId="1" applyNumberFormat="1" applyFont="1" applyFill="1" applyBorder="1" applyAlignment="1" applyProtection="1">
      <alignment horizontal="center" vertical="top" wrapText="1"/>
      <protection locked="0"/>
    </xf>
    <xf numFmtId="49" fontId="22" fillId="8" borderId="3" xfId="1" applyNumberFormat="1" applyFont="1" applyFill="1" applyBorder="1" applyAlignment="1" applyProtection="1">
      <alignment horizontal="center" vertical="top" wrapText="1"/>
      <protection locked="0"/>
    </xf>
    <xf numFmtId="49" fontId="22" fillId="8" borderId="4" xfId="1" applyNumberFormat="1" applyFont="1" applyFill="1" applyBorder="1" applyAlignment="1" applyProtection="1">
      <alignment horizontal="center" vertical="top" wrapText="1"/>
      <protection locked="0"/>
    </xf>
    <xf numFmtId="49" fontId="22" fillId="2" borderId="2" xfId="1" applyNumberFormat="1" applyFont="1" applyFill="1" applyBorder="1" applyAlignment="1" applyProtection="1">
      <alignment horizontal="center" vertical="top" wrapText="1"/>
      <protection locked="0"/>
    </xf>
    <xf numFmtId="49" fontId="22" fillId="2" borderId="3" xfId="1" applyNumberFormat="1" applyFont="1" applyFill="1" applyBorder="1" applyAlignment="1" applyProtection="1">
      <alignment horizontal="center" vertical="top" wrapText="1"/>
      <protection locked="0"/>
    </xf>
    <xf numFmtId="49" fontId="22" fillId="2" borderId="4" xfId="1" applyNumberFormat="1" applyFont="1" applyFill="1" applyBorder="1" applyAlignment="1" applyProtection="1">
      <alignment horizontal="center" vertical="top" wrapText="1"/>
      <protection locked="0"/>
    </xf>
    <xf numFmtId="0" fontId="20" fillId="0" borderId="2" xfId="1" applyFont="1" applyBorder="1" applyAlignment="1" applyProtection="1">
      <alignment horizontal="left" vertical="top" wrapText="1"/>
      <protection locked="0"/>
    </xf>
    <xf numFmtId="0" fontId="20" fillId="0" borderId="3" xfId="1" applyFont="1" applyBorder="1" applyAlignment="1" applyProtection="1">
      <alignment horizontal="left" vertical="top" wrapText="1"/>
      <protection locked="0"/>
    </xf>
    <xf numFmtId="0" fontId="20" fillId="0" borderId="4" xfId="1" applyFont="1" applyBorder="1" applyAlignment="1" applyProtection="1">
      <alignment horizontal="left" vertical="top" wrapText="1"/>
      <protection locked="0"/>
    </xf>
    <xf numFmtId="0" fontId="19" fillId="2" borderId="2" xfId="1" applyFont="1" applyFill="1" applyBorder="1" applyAlignment="1" applyProtection="1">
      <alignment horizontal="center" vertical="center" textRotation="90"/>
      <protection locked="0"/>
    </xf>
    <xf numFmtId="0" fontId="19" fillId="2" borderId="3" xfId="1" applyFont="1" applyFill="1" applyBorder="1" applyAlignment="1" applyProtection="1">
      <alignment horizontal="center" vertical="center" textRotation="90"/>
      <protection locked="0"/>
    </xf>
    <xf numFmtId="0" fontId="19" fillId="2" borderId="4" xfId="1" applyFont="1" applyFill="1" applyBorder="1" applyAlignment="1" applyProtection="1">
      <alignment horizontal="center" vertical="center" textRotation="90"/>
      <protection locked="0"/>
    </xf>
    <xf numFmtId="49" fontId="47" fillId="2" borderId="2" xfId="1" applyNumberFormat="1" applyFont="1" applyFill="1" applyBorder="1" applyAlignment="1" applyProtection="1">
      <alignment horizontal="center" vertical="top" wrapText="1"/>
      <protection locked="0"/>
    </xf>
    <xf numFmtId="49" fontId="47" fillId="2" borderId="3" xfId="1" applyNumberFormat="1" applyFont="1" applyFill="1" applyBorder="1" applyAlignment="1" applyProtection="1">
      <alignment horizontal="center" vertical="top" wrapText="1"/>
      <protection locked="0"/>
    </xf>
    <xf numFmtId="49" fontId="47" fillId="2" borderId="4" xfId="1" applyNumberFormat="1" applyFont="1" applyFill="1" applyBorder="1" applyAlignment="1" applyProtection="1">
      <alignment horizontal="center" vertical="top" wrapText="1"/>
      <protection locked="0"/>
    </xf>
    <xf numFmtId="49" fontId="47" fillId="2" borderId="1" xfId="1" applyNumberFormat="1" applyFont="1" applyFill="1" applyBorder="1" applyAlignment="1" applyProtection="1">
      <alignment horizontal="center" vertical="top" wrapText="1"/>
      <protection locked="0"/>
    </xf>
    <xf numFmtId="0" fontId="41" fillId="2" borderId="1" xfId="1" applyFont="1" applyFill="1" applyBorder="1" applyAlignment="1" applyProtection="1">
      <alignment horizontal="center" vertical="top" wrapText="1"/>
      <protection locked="0"/>
    </xf>
    <xf numFmtId="0" fontId="22" fillId="3" borderId="1" xfId="1" applyFont="1" applyFill="1" applyBorder="1" applyAlignment="1" applyProtection="1">
      <alignment horizontal="left" vertical="top" wrapText="1"/>
      <protection locked="0"/>
    </xf>
    <xf numFmtId="0" fontId="22" fillId="4" borderId="1" xfId="1" applyFont="1" applyFill="1" applyBorder="1" applyAlignment="1" applyProtection="1">
      <alignment horizontal="left" vertical="top"/>
      <protection locked="0"/>
    </xf>
    <xf numFmtId="0" fontId="20" fillId="2" borderId="1" xfId="1" applyFont="1" applyFill="1" applyBorder="1" applyAlignment="1" applyProtection="1">
      <alignment horizontal="center" vertical="top"/>
      <protection locked="0"/>
    </xf>
    <xf numFmtId="0" fontId="28" fillId="4" borderId="1" xfId="1" applyFont="1" applyFill="1" applyBorder="1" applyAlignment="1" applyProtection="1">
      <alignment horizontal="center" vertical="top"/>
      <protection locked="0"/>
    </xf>
    <xf numFmtId="0" fontId="28" fillId="5" borderId="1" xfId="1" applyFont="1" applyFill="1" applyBorder="1" applyAlignment="1" applyProtection="1">
      <alignment horizontal="center" vertical="top"/>
      <protection locked="0"/>
    </xf>
    <xf numFmtId="0" fontId="28" fillId="0" borderId="1" xfId="1" applyFont="1" applyBorder="1" applyAlignment="1" applyProtection="1">
      <alignment horizontal="center" vertical="top"/>
      <protection locked="0"/>
    </xf>
    <xf numFmtId="0" fontId="28" fillId="0" borderId="1" xfId="1" applyFont="1" applyBorder="1" applyAlignment="1" applyProtection="1">
      <alignment vertical="top" wrapText="1"/>
      <protection locked="0"/>
    </xf>
    <xf numFmtId="49" fontId="71" fillId="0" borderId="1" xfId="1" applyNumberFormat="1" applyFont="1" applyBorder="1" applyAlignment="1" applyProtection="1">
      <alignment horizontal="center" vertical="top" wrapText="1"/>
      <protection locked="0"/>
    </xf>
    <xf numFmtId="0" fontId="28" fillId="2" borderId="1" xfId="1" applyFont="1" applyFill="1" applyBorder="1" applyAlignment="1" applyProtection="1">
      <alignment horizontal="center" vertical="top"/>
      <protection locked="0"/>
    </xf>
    <xf numFmtId="0" fontId="13" fillId="0" borderId="0" xfId="1" applyFont="1" applyAlignment="1" applyProtection="1">
      <alignment horizontal="center" vertical="top" wrapText="1"/>
      <protection locked="0"/>
    </xf>
    <xf numFmtId="0" fontId="15" fillId="0" borderId="0" xfId="1" applyFont="1" applyAlignment="1" applyProtection="1">
      <alignment horizontal="center" vertical="top" wrapText="1"/>
      <protection locked="0"/>
    </xf>
    <xf numFmtId="0" fontId="20" fillId="0" borderId="1" xfId="1" applyFont="1" applyBorder="1" applyAlignment="1" applyProtection="1">
      <alignment horizontal="center" vertical="center" textRotation="90" wrapText="1"/>
      <protection locked="0"/>
    </xf>
    <xf numFmtId="0" fontId="20" fillId="2" borderId="1" xfId="1" applyFont="1" applyFill="1" applyBorder="1" applyAlignment="1" applyProtection="1">
      <alignment horizontal="center" vertical="center" wrapText="1"/>
      <protection locked="0"/>
    </xf>
    <xf numFmtId="0" fontId="20" fillId="2" borderId="1" xfId="1" applyFont="1" applyFill="1" applyBorder="1" applyAlignment="1" applyProtection="1">
      <alignment horizontal="center" vertical="center" textRotation="90" wrapText="1"/>
      <protection locked="0"/>
    </xf>
    <xf numFmtId="0" fontId="21" fillId="0" borderId="1" xfId="1" applyFont="1" applyBorder="1" applyAlignment="1" applyProtection="1">
      <alignment horizontal="center" vertical="center" wrapText="1"/>
      <protection locked="0"/>
    </xf>
    <xf numFmtId="0" fontId="21" fillId="0" borderId="1" xfId="1" applyFont="1" applyBorder="1" applyAlignment="1" applyProtection="1">
      <alignment horizontal="center" vertical="center"/>
      <protection locked="0"/>
    </xf>
    <xf numFmtId="0" fontId="20" fillId="0" borderId="1" xfId="1" applyFont="1" applyBorder="1" applyAlignment="1" applyProtection="1">
      <alignment horizontal="center" vertical="center" wrapText="1"/>
      <protection locked="0"/>
    </xf>
    <xf numFmtId="0" fontId="20" fillId="0" borderId="1" xfId="1" applyFont="1" applyBorder="1" applyAlignment="1" applyProtection="1">
      <alignment horizontal="center" vertical="center"/>
      <protection locked="0"/>
    </xf>
    <xf numFmtId="49" fontId="22" fillId="0" borderId="1" xfId="1" applyNumberFormat="1" applyFont="1" applyBorder="1" applyAlignment="1" applyProtection="1">
      <alignment horizontal="center" vertical="top" wrapText="1"/>
      <protection locked="0"/>
    </xf>
    <xf numFmtId="0" fontId="19" fillId="0" borderId="1" xfId="1" applyFont="1" applyBorder="1" applyAlignment="1" applyProtection="1">
      <alignment horizontal="center" vertical="center" textRotation="90" wrapText="1"/>
      <protection locked="0"/>
    </xf>
    <xf numFmtId="49" fontId="19" fillId="0" borderId="1" xfId="1" applyNumberFormat="1" applyFont="1" applyBorder="1" applyAlignment="1" applyProtection="1">
      <alignment horizontal="center" vertical="center" textRotation="90" wrapText="1"/>
      <protection locked="0"/>
    </xf>
    <xf numFmtId="0" fontId="30" fillId="4" borderId="1" xfId="1" applyFont="1" applyFill="1" applyBorder="1" applyAlignment="1" applyProtection="1">
      <alignment vertical="top"/>
      <protection locked="0"/>
    </xf>
    <xf numFmtId="0" fontId="30" fillId="5" borderId="1" xfId="1" applyFont="1" applyFill="1" applyBorder="1" applyAlignment="1" applyProtection="1">
      <alignment vertical="top"/>
      <protection locked="0"/>
    </xf>
    <xf numFmtId="0" fontId="30" fillId="0" borderId="1" xfId="1" applyFont="1" applyBorder="1" applyAlignment="1" applyProtection="1">
      <alignment vertical="top"/>
      <protection locked="0"/>
    </xf>
    <xf numFmtId="0" fontId="25" fillId="0" borderId="1" xfId="1" applyFont="1" applyBorder="1" applyAlignment="1" applyProtection="1">
      <alignment horizontal="left" vertical="top" wrapText="1"/>
      <protection locked="0"/>
    </xf>
    <xf numFmtId="0" fontId="29" fillId="0" borderId="1" xfId="1" applyFont="1" applyBorder="1" applyAlignment="1" applyProtection="1">
      <alignment vertical="top" wrapText="1"/>
      <protection locked="0"/>
    </xf>
    <xf numFmtId="0" fontId="16" fillId="0" borderId="1" xfId="1" applyFont="1" applyBorder="1" applyAlignment="1" applyProtection="1">
      <alignment horizontal="center" vertical="center" textRotation="90" wrapText="1"/>
      <protection locked="0"/>
    </xf>
    <xf numFmtId="0" fontId="82" fillId="0" borderId="1" xfId="1" applyFont="1" applyBorder="1" applyAlignment="1" applyProtection="1">
      <alignment horizontal="center" vertical="center" textRotation="90" wrapText="1"/>
      <protection locked="0"/>
    </xf>
    <xf numFmtId="0" fontId="5" fillId="0" borderId="1" xfId="1" applyFont="1" applyBorder="1" applyAlignment="1" applyProtection="1">
      <alignment horizontal="center" vertical="top" wrapText="1"/>
      <protection locked="0"/>
    </xf>
    <xf numFmtId="0" fontId="42" fillId="0" borderId="9" xfId="0" applyFont="1" applyBorder="1" applyAlignment="1">
      <alignment horizontal="left" vertical="center" wrapText="1"/>
    </xf>
    <xf numFmtId="49" fontId="41" fillId="0" borderId="1" xfId="1" applyNumberFormat="1" applyFont="1" applyBorder="1" applyAlignment="1" applyProtection="1">
      <alignment vertical="top" wrapText="1"/>
      <protection locked="0"/>
    </xf>
    <xf numFmtId="0" fontId="30" fillId="0" borderId="1" xfId="1" applyFont="1" applyBorder="1" applyAlignment="1" applyProtection="1">
      <alignment vertical="top" wrapText="1"/>
      <protection locked="0"/>
    </xf>
    <xf numFmtId="0" fontId="30" fillId="0" borderId="1" xfId="1" applyFont="1" applyBorder="1" applyAlignment="1" applyProtection="1">
      <alignment horizontal="center" vertical="top"/>
      <protection locked="0"/>
    </xf>
    <xf numFmtId="0" fontId="25" fillId="0" borderId="1" xfId="1" applyFont="1" applyBorder="1" applyAlignment="1" applyProtection="1">
      <alignment horizontal="center" vertical="top" wrapText="1"/>
      <protection locked="0"/>
    </xf>
    <xf numFmtId="0" fontId="32" fillId="0" borderId="1" xfId="1" applyFont="1" applyBorder="1" applyAlignment="1" applyProtection="1">
      <alignment horizontal="center" vertical="top"/>
      <protection locked="0"/>
    </xf>
    <xf numFmtId="0" fontId="33" fillId="0" borderId="1" xfId="1" applyFont="1" applyBorder="1" applyAlignment="1" applyProtection="1">
      <alignment horizontal="center" vertical="top"/>
      <protection locked="0"/>
    </xf>
    <xf numFmtId="0" fontId="29" fillId="2" borderId="1" xfId="1" applyFont="1" applyFill="1" applyBorder="1" applyAlignment="1" applyProtection="1">
      <alignment horizontal="left" vertical="top" wrapText="1"/>
      <protection locked="0"/>
    </xf>
    <xf numFmtId="49" fontId="22" fillId="7" borderId="1" xfId="1" applyNumberFormat="1" applyFont="1" applyFill="1" applyBorder="1" applyAlignment="1" applyProtection="1">
      <alignment horizontal="center" vertical="top"/>
      <protection locked="0"/>
    </xf>
    <xf numFmtId="49" fontId="22" fillId="8" borderId="1" xfId="1" applyNumberFormat="1" applyFont="1" applyFill="1" applyBorder="1" applyAlignment="1" applyProtection="1">
      <alignment horizontal="center" vertical="top"/>
      <protection locked="0"/>
    </xf>
    <xf numFmtId="49" fontId="22" fillId="2" borderId="1" xfId="1" applyNumberFormat="1" applyFont="1" applyFill="1" applyBorder="1" applyAlignment="1" applyProtection="1">
      <alignment horizontal="right" vertical="top"/>
      <protection locked="0"/>
    </xf>
    <xf numFmtId="0" fontId="12" fillId="0" borderId="1" xfId="1" applyFont="1" applyBorder="1" applyAlignment="1" applyProtection="1">
      <alignment horizontal="center" vertical="top" wrapText="1"/>
      <protection locked="0"/>
    </xf>
    <xf numFmtId="0" fontId="21" fillId="0" borderId="2" xfId="0" applyFont="1" applyBorder="1" applyAlignment="1">
      <alignment horizontal="left" vertical="top"/>
    </xf>
    <xf numFmtId="0" fontId="21" fillId="0" borderId="4" xfId="0" applyFont="1" applyBorder="1" applyAlignment="1">
      <alignment horizontal="left" vertical="top"/>
    </xf>
    <xf numFmtId="0" fontId="21" fillId="0" borderId="24" xfId="1" applyFont="1" applyBorder="1" applyAlignment="1" applyProtection="1">
      <alignment horizontal="center" vertical="top" wrapText="1"/>
      <protection locked="0"/>
    </xf>
    <xf numFmtId="0" fontId="21" fillId="0" borderId="25" xfId="1" applyFont="1" applyBorder="1" applyAlignment="1" applyProtection="1">
      <alignment horizontal="center" vertical="top" wrapText="1"/>
      <protection locked="0"/>
    </xf>
    <xf numFmtId="0" fontId="26" fillId="0" borderId="2" xfId="1" applyFont="1" applyBorder="1" applyAlignment="1" applyProtection="1">
      <alignment horizontal="center" vertical="top" wrapText="1"/>
      <protection locked="0"/>
    </xf>
    <xf numFmtId="0" fontId="26" fillId="0" borderId="4" xfId="1" applyFont="1" applyBorder="1" applyAlignment="1" applyProtection="1">
      <alignment horizontal="center" vertical="top" wrapText="1"/>
      <protection locked="0"/>
    </xf>
    <xf numFmtId="0" fontId="20" fillId="2" borderId="1" xfId="2" applyFont="1" applyFill="1" applyBorder="1" applyAlignment="1">
      <alignment horizontal="center" vertical="top" wrapText="1"/>
    </xf>
    <xf numFmtId="0" fontId="20" fillId="2" borderId="1" xfId="2" applyFont="1" applyFill="1" applyBorder="1" applyAlignment="1">
      <alignment horizontal="center" vertical="top"/>
    </xf>
    <xf numFmtId="49" fontId="22" fillId="7" borderId="1" xfId="2" applyNumberFormat="1" applyFont="1" applyFill="1" applyBorder="1" applyAlignment="1">
      <alignment horizontal="center" vertical="top"/>
    </xf>
    <xf numFmtId="49" fontId="22" fillId="8" borderId="1" xfId="2" applyNumberFormat="1" applyFont="1" applyFill="1" applyBorder="1" applyAlignment="1">
      <alignment horizontal="center" vertical="top"/>
    </xf>
    <xf numFmtId="49" fontId="22" fillId="2" borderId="1" xfId="2" applyNumberFormat="1" applyFont="1" applyFill="1" applyBorder="1" applyAlignment="1">
      <alignment horizontal="center" vertical="top" wrapText="1"/>
    </xf>
    <xf numFmtId="0" fontId="20" fillId="2" borderId="1" xfId="2" applyFont="1" applyFill="1" applyBorder="1" applyAlignment="1">
      <alignment horizontal="left" vertical="top" wrapText="1"/>
    </xf>
    <xf numFmtId="49" fontId="19" fillId="2" borderId="1" xfId="2" applyNumberFormat="1" applyFont="1" applyFill="1" applyBorder="1" applyAlignment="1">
      <alignment horizontal="center" vertical="center" textRotation="90" wrapText="1"/>
    </xf>
    <xf numFmtId="0" fontId="47" fillId="2" borderId="1" xfId="2" applyFont="1" applyFill="1" applyBorder="1" applyAlignment="1">
      <alignment horizontal="center" vertical="top" wrapText="1"/>
    </xf>
    <xf numFmtId="0" fontId="20" fillId="0" borderId="1" xfId="2" applyFont="1" applyBorder="1" applyAlignment="1">
      <alignment horizontal="center" vertical="top" wrapText="1"/>
    </xf>
    <xf numFmtId="0" fontId="20" fillId="0" borderId="1" xfId="2" applyFont="1" applyBorder="1" applyAlignment="1">
      <alignment horizontal="center" vertical="top"/>
    </xf>
    <xf numFmtId="49" fontId="36" fillId="7" borderId="1" xfId="2" applyNumberFormat="1" applyFont="1" applyFill="1" applyBorder="1" applyAlignment="1">
      <alignment horizontal="center" vertical="top"/>
    </xf>
    <xf numFmtId="49" fontId="22" fillId="3" borderId="1" xfId="2" applyNumberFormat="1" applyFont="1" applyFill="1" applyBorder="1" applyAlignment="1">
      <alignment horizontal="right" vertical="top"/>
    </xf>
    <xf numFmtId="0" fontId="20" fillId="3" borderId="1" xfId="2" applyFont="1" applyFill="1" applyBorder="1" applyAlignment="1">
      <alignment horizontal="center" vertical="top"/>
    </xf>
    <xf numFmtId="49" fontId="36" fillId="8" borderId="1" xfId="2" applyNumberFormat="1" applyFont="1" applyFill="1" applyBorder="1" applyAlignment="1">
      <alignment horizontal="center" vertical="top"/>
    </xf>
    <xf numFmtId="49" fontId="36" fillId="2" borderId="1" xfId="2" applyNumberFormat="1" applyFont="1" applyFill="1" applyBorder="1" applyAlignment="1">
      <alignment horizontal="center" vertical="top" wrapText="1"/>
    </xf>
    <xf numFmtId="49" fontId="22" fillId="5" borderId="1" xfId="2" applyNumberFormat="1" applyFont="1" applyFill="1" applyBorder="1" applyAlignment="1">
      <alignment horizontal="center" vertical="top"/>
    </xf>
    <xf numFmtId="0" fontId="47" fillId="0" borderId="1" xfId="2" applyFont="1" applyBorder="1" applyAlignment="1">
      <alignment horizontal="center" vertical="top" wrapText="1"/>
    </xf>
    <xf numFmtId="0" fontId="25" fillId="2" borderId="1" xfId="2" applyFont="1" applyFill="1" applyBorder="1" applyAlignment="1">
      <alignment horizontal="center" vertical="top"/>
    </xf>
    <xf numFmtId="49" fontId="22" fillId="0" borderId="1" xfId="2" applyNumberFormat="1" applyFont="1" applyBorder="1" applyAlignment="1">
      <alignment horizontal="center" vertical="top"/>
    </xf>
    <xf numFmtId="0" fontId="20" fillId="0" borderId="1" xfId="2" applyFont="1" applyBorder="1" applyAlignment="1">
      <alignment vertical="top" wrapText="1"/>
    </xf>
    <xf numFmtId="49" fontId="16" fillId="0" borderId="1" xfId="2" applyNumberFormat="1" applyFont="1" applyBorder="1" applyAlignment="1">
      <alignment horizontal="center" vertical="center" textRotation="90" wrapText="1"/>
    </xf>
    <xf numFmtId="0" fontId="18" fillId="7" borderId="1" xfId="2" applyFill="1" applyBorder="1" applyAlignment="1">
      <alignment horizontal="center" vertical="top"/>
    </xf>
    <xf numFmtId="49" fontId="15" fillId="2" borderId="1" xfId="2" applyNumberFormat="1" applyFont="1" applyFill="1" applyBorder="1" applyAlignment="1">
      <alignment horizontal="center" vertical="top" wrapText="1"/>
    </xf>
    <xf numFmtId="0" fontId="18" fillId="2" borderId="1" xfId="2" applyFill="1" applyBorder="1" applyAlignment="1">
      <alignment horizontal="center" vertical="top" wrapText="1"/>
    </xf>
    <xf numFmtId="0" fontId="28" fillId="0" borderId="1" xfId="2" applyFont="1" applyBorder="1" applyAlignment="1">
      <alignment horizontal="left" vertical="top" wrapText="1"/>
    </xf>
    <xf numFmtId="0" fontId="18" fillId="2" borderId="1" xfId="2" applyFill="1" applyBorder="1" applyAlignment="1">
      <alignment horizontal="center" vertical="center" textRotation="90"/>
    </xf>
    <xf numFmtId="49" fontId="71" fillId="2" borderId="1" xfId="2" applyNumberFormat="1" applyFont="1" applyFill="1" applyBorder="1" applyAlignment="1">
      <alignment horizontal="center" vertical="top" wrapText="1"/>
    </xf>
    <xf numFmtId="1" fontId="20" fillId="0" borderId="1" xfId="2" applyNumberFormat="1" applyFont="1" applyBorder="1" applyAlignment="1">
      <alignment horizontal="center" vertical="top"/>
    </xf>
    <xf numFmtId="0" fontId="22" fillId="7" borderId="1" xfId="2" applyFont="1" applyFill="1" applyBorder="1" applyAlignment="1">
      <alignment horizontal="left" vertical="top"/>
    </xf>
    <xf numFmtId="0" fontId="22" fillId="5" borderId="1" xfId="2" applyFont="1" applyFill="1" applyBorder="1" applyAlignment="1">
      <alignment horizontal="left" vertical="top" wrapText="1"/>
    </xf>
    <xf numFmtId="0" fontId="20" fillId="0" borderId="1" xfId="2" applyFont="1" applyBorder="1" applyAlignment="1">
      <alignment horizontal="left" vertical="top" wrapText="1"/>
    </xf>
    <xf numFmtId="49" fontId="20" fillId="0" borderId="1" xfId="2" applyNumberFormat="1" applyFont="1" applyBorder="1" applyAlignment="1">
      <alignment horizontal="center" vertical="top"/>
    </xf>
    <xf numFmtId="0" fontId="28" fillId="0" borderId="1" xfId="2" applyFont="1" applyBorder="1" applyAlignment="1">
      <alignment vertical="top" wrapText="1"/>
    </xf>
    <xf numFmtId="49" fontId="20" fillId="0" borderId="1" xfId="2" applyNumberFormat="1" applyFont="1" applyBorder="1" applyAlignment="1">
      <alignment horizontal="center" vertical="top" wrapText="1"/>
    </xf>
    <xf numFmtId="49" fontId="31" fillId="7" borderId="1" xfId="2" applyNumberFormat="1" applyFont="1" applyFill="1" applyBorder="1" applyAlignment="1">
      <alignment horizontal="center" vertical="top"/>
    </xf>
    <xf numFmtId="49" fontId="31" fillId="5" borderId="1" xfId="2" applyNumberFormat="1" applyFont="1" applyFill="1" applyBorder="1" applyAlignment="1">
      <alignment horizontal="center" vertical="top"/>
    </xf>
    <xf numFmtId="49" fontId="31" fillId="0" borderId="1" xfId="2" applyNumberFormat="1" applyFont="1" applyBorder="1" applyAlignment="1">
      <alignment horizontal="center" vertical="top"/>
    </xf>
    <xf numFmtId="0" fontId="25" fillId="0" borderId="1" xfId="2" applyFont="1" applyBorder="1" applyAlignment="1">
      <alignment vertical="top" wrapText="1"/>
    </xf>
    <xf numFmtId="49" fontId="22" fillId="5" borderId="1" xfId="2" applyNumberFormat="1" applyFont="1" applyFill="1" applyBorder="1" applyAlignment="1">
      <alignment horizontal="left" vertical="top"/>
    </xf>
    <xf numFmtId="0" fontId="25" fillId="0" borderId="1" xfId="2" applyFont="1" applyBorder="1" applyAlignment="1">
      <alignment horizontal="center" vertical="top" wrapText="1"/>
    </xf>
    <xf numFmtId="0" fontId="18" fillId="0" borderId="0" xfId="2" applyAlignment="1">
      <alignment vertical="top" wrapText="1"/>
    </xf>
    <xf numFmtId="0" fontId="20" fillId="0" borderId="0" xfId="2" applyFont="1" applyAlignment="1">
      <alignment horizontal="center" vertical="top" wrapText="1"/>
    </xf>
    <xf numFmtId="0" fontId="13" fillId="0" borderId="0" xfId="2" applyFont="1" applyAlignment="1">
      <alignment horizontal="center" vertical="top" wrapText="1"/>
    </xf>
    <xf numFmtId="0" fontId="20" fillId="0" borderId="1" xfId="2" applyFont="1" applyBorder="1" applyAlignment="1">
      <alignment horizontal="center" vertical="center" textRotation="90" wrapText="1"/>
    </xf>
    <xf numFmtId="0" fontId="20" fillId="0" borderId="1" xfId="2" applyFont="1" applyBorder="1" applyAlignment="1">
      <alignment horizontal="center" vertical="center" wrapText="1"/>
    </xf>
    <xf numFmtId="0" fontId="21" fillId="0" borderId="1" xfId="2" applyFont="1" applyBorder="1" applyAlignment="1">
      <alignment horizontal="center" vertical="center" wrapText="1"/>
    </xf>
    <xf numFmtId="0" fontId="21" fillId="0" borderId="1" xfId="2" applyFont="1" applyBorder="1" applyAlignment="1">
      <alignment horizontal="center" vertical="center"/>
    </xf>
    <xf numFmtId="0" fontId="20" fillId="0" borderId="1" xfId="2" applyFont="1" applyBorder="1" applyAlignment="1">
      <alignment horizontal="center" vertical="center"/>
    </xf>
    <xf numFmtId="0" fontId="49" fillId="3" borderId="1" xfId="2" applyFont="1" applyFill="1" applyBorder="1" applyAlignment="1">
      <alignment horizontal="left" vertical="top" wrapText="1"/>
    </xf>
    <xf numFmtId="0" fontId="15" fillId="7" borderId="1" xfId="2" applyFont="1" applyFill="1" applyBorder="1" applyAlignment="1">
      <alignment horizontal="left" vertical="top"/>
    </xf>
    <xf numFmtId="0" fontId="20" fillId="9" borderId="1" xfId="2" applyFont="1" applyFill="1" applyBorder="1" applyAlignment="1">
      <alignment horizontal="left" vertical="top" wrapText="1"/>
    </xf>
    <xf numFmtId="0" fontId="20" fillId="9" borderId="1" xfId="2" applyFont="1" applyFill="1" applyBorder="1" applyAlignment="1">
      <alignment horizontal="center" vertical="top"/>
    </xf>
  </cellXfs>
  <cellStyles count="32">
    <cellStyle name="Blogas" xfId="10" builtinId="27"/>
    <cellStyle name="Hipersaitas" xfId="8" builtinId="8"/>
    <cellStyle name="Įprastas" xfId="0" builtinId="0"/>
    <cellStyle name="Įprastas 2" xfId="14" xr:uid="{00000000-0005-0000-0000-000003000000}"/>
    <cellStyle name="Įprastas 2 2" xfId="20" xr:uid="{00000000-0005-0000-0000-000004000000}"/>
    <cellStyle name="Įprastas 2 2 2 2" xfId="4" xr:uid="{00000000-0005-0000-0000-000005000000}"/>
    <cellStyle name="Įprastas 2 2 2 2 2" xfId="24" xr:uid="{0B06C9F6-6768-47B3-91E6-80790A20CC80}"/>
    <cellStyle name="Įprastas 2 3" xfId="9" xr:uid="{00000000-0005-0000-0000-000006000000}"/>
    <cellStyle name="Įprastas 2 3 2" xfId="15" xr:uid="{00000000-0005-0000-0000-000007000000}"/>
    <cellStyle name="Įprastas 2 3 2 2" xfId="3" xr:uid="{00000000-0005-0000-0000-000008000000}"/>
    <cellStyle name="Įprastas 2 3 2 2 2" xfId="23" xr:uid="{5EA2BDD0-B9E3-4B92-B4E8-51768D0D6E0F}"/>
    <cellStyle name="Įprastas 2 3 2 3" xfId="21" xr:uid="{00000000-0005-0000-0000-000009000000}"/>
    <cellStyle name="Įprastas 2 3 2 4" xfId="30" xr:uid="{2C6F0D42-9002-4D3C-B117-94BE6284396A}"/>
    <cellStyle name="Įprastas 2 3 3" xfId="26" xr:uid="{5D1B0530-C43D-4B89-A6F9-A8340177CD62}"/>
    <cellStyle name="Įprastas 2 6 2" xfId="1" xr:uid="{00000000-0005-0000-0000-00000A000000}"/>
    <cellStyle name="Įprastas 2 6 2 2" xfId="5" xr:uid="{00000000-0005-0000-0000-00000B000000}"/>
    <cellStyle name="Įprastas 2 6 2 2 2" xfId="13" xr:uid="{00000000-0005-0000-0000-00000C000000}"/>
    <cellStyle name="Įprastas 2 6 2 2 2 2" xfId="19" xr:uid="{00000000-0005-0000-0000-00000D000000}"/>
    <cellStyle name="Įprastas 2 6 2 2 2 3" xfId="29" xr:uid="{D430258E-671D-4A3F-A74C-65F7E93C6F83}"/>
    <cellStyle name="Įprastas 2 6 2 2 3" xfId="17" xr:uid="{00000000-0005-0000-0000-00000E000000}"/>
    <cellStyle name="Įprastas 2 6 2 2 4" xfId="25" xr:uid="{96C03917-A07D-4A4D-86C0-64BFD8C962BF}"/>
    <cellStyle name="Įprastas 2 6 2 3" xfId="11" xr:uid="{00000000-0005-0000-0000-00000F000000}"/>
    <cellStyle name="Įprastas 2 6 2 3 2" xfId="27" xr:uid="{1FCB7D45-5F22-4CAD-8DC7-EF66408FEB60}"/>
    <cellStyle name="Įprastas 2 6 2 4" xfId="12" xr:uid="{00000000-0005-0000-0000-000010000000}"/>
    <cellStyle name="Įprastas 2 6 2 4 2" xfId="28" xr:uid="{8F50108E-C409-417F-B878-B6B83CA2796D}"/>
    <cellStyle name="Įprastas 2 6 2 5" xfId="16" xr:uid="{00000000-0005-0000-0000-000011000000}"/>
    <cellStyle name="Įprastas 2 6 2 5 2" xfId="18" xr:uid="{00000000-0005-0000-0000-000012000000}"/>
    <cellStyle name="Įprastas 2 6 2 5 3" xfId="31" xr:uid="{B40AAE08-8945-40EF-8C6A-B1194BB32B69}"/>
    <cellStyle name="Įprastas 2 6 2 6" xfId="22" xr:uid="{7B4A0DF9-01A6-43A9-A1B3-C89BD78C5E32}"/>
    <cellStyle name="Įprastas 3" xfId="6" xr:uid="{00000000-0005-0000-0000-000013000000}"/>
    <cellStyle name="Normal 2" xfId="2" xr:uid="{00000000-0005-0000-0000-000014000000}"/>
    <cellStyle name="Procentai 2" xfId="7" xr:uid="{00000000-0005-0000-0000-000015000000}"/>
  </cellStyles>
  <dxfs count="0"/>
  <tableStyles count="0" defaultTableStyle="TableStyleMedium2" defaultPivotStyle="PivotStyleLight16"/>
  <colors>
    <mruColors>
      <color rgb="FFDDDDDD"/>
      <color rgb="FF66FFFF"/>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C173"/>
  <sheetViews>
    <sheetView tabSelected="1" zoomScaleNormal="100" zoomScaleSheetLayoutView="75" workbookViewId="0">
      <selection activeCell="L14" sqref="L14:L27"/>
    </sheetView>
  </sheetViews>
  <sheetFormatPr defaultColWidth="9.140625" defaultRowHeight="11.25" x14ac:dyDescent="0.2"/>
  <cols>
    <col min="1" max="1" width="3.42578125" style="144" customWidth="1"/>
    <col min="2" max="2" width="3.5703125" style="144" customWidth="1"/>
    <col min="3" max="3" width="3.42578125" style="144" customWidth="1"/>
    <col min="4" max="4" width="35.42578125" style="144" customWidth="1"/>
    <col min="5" max="6" width="4.7109375" style="663" customWidth="1"/>
    <col min="7" max="7" width="9" style="664" customWidth="1"/>
    <col min="8" max="8" width="13.28515625" style="665" customWidth="1"/>
    <col min="9" max="11" width="13.28515625" style="144" customWidth="1"/>
    <col min="12" max="12" width="38.5703125" style="144" customWidth="1"/>
    <col min="13" max="13" width="8.42578125" style="396" customWidth="1"/>
    <col min="14" max="15" width="8.7109375" style="144" customWidth="1"/>
    <col min="16" max="16" width="12" style="144" customWidth="1"/>
    <col min="17" max="16384" width="9.140625" style="144"/>
  </cols>
  <sheetData>
    <row r="1" spans="1:20" ht="14.25" customHeight="1" x14ac:dyDescent="0.2"/>
    <row r="2" spans="1:20" ht="14.25" customHeight="1" x14ac:dyDescent="0.2"/>
    <row r="3" spans="1:20" ht="18" customHeight="1" x14ac:dyDescent="0.25">
      <c r="I3" s="397"/>
    </row>
    <row r="4" spans="1:20" ht="15" x14ac:dyDescent="0.2">
      <c r="A4" s="398"/>
      <c r="B4" s="398"/>
      <c r="C4" s="398"/>
      <c r="D4" s="398"/>
      <c r="H4" s="644" t="s">
        <v>655</v>
      </c>
      <c r="K4" s="399"/>
      <c r="L4" s="867"/>
      <c r="M4" s="867"/>
      <c r="N4" s="867"/>
      <c r="O4" s="867"/>
    </row>
    <row r="5" spans="1:20" ht="18" customHeight="1" x14ac:dyDescent="0.2">
      <c r="A5" s="868" t="s">
        <v>377</v>
      </c>
      <c r="B5" s="868"/>
      <c r="C5" s="868"/>
      <c r="D5" s="868"/>
      <c r="E5" s="868"/>
      <c r="F5" s="868"/>
      <c r="G5" s="868"/>
      <c r="H5" s="868"/>
      <c r="I5" s="868"/>
      <c r="J5" s="868"/>
      <c r="K5" s="868"/>
      <c r="L5" s="868"/>
      <c r="M5" s="868"/>
      <c r="N5" s="868"/>
      <c r="O5" s="868"/>
      <c r="T5" s="400"/>
    </row>
    <row r="6" spans="1:20" ht="18" customHeight="1" x14ac:dyDescent="0.2">
      <c r="A6" s="401"/>
      <c r="B6" s="401"/>
      <c r="C6" s="401"/>
      <c r="D6" s="401"/>
      <c r="E6" s="398"/>
      <c r="F6" s="398"/>
      <c r="G6" s="402"/>
      <c r="H6" s="403"/>
      <c r="I6" s="401"/>
      <c r="J6" s="401"/>
      <c r="K6" s="401"/>
      <c r="L6" s="401"/>
      <c r="N6" s="401"/>
      <c r="O6" s="7" t="s">
        <v>1</v>
      </c>
    </row>
    <row r="7" spans="1:20" ht="25.5" customHeight="1" x14ac:dyDescent="0.2">
      <c r="A7" s="869" t="s">
        <v>2</v>
      </c>
      <c r="B7" s="870" t="s">
        <v>3</v>
      </c>
      <c r="C7" s="871" t="s">
        <v>4</v>
      </c>
      <c r="D7" s="872" t="s">
        <v>5</v>
      </c>
      <c r="E7" s="871" t="s">
        <v>6</v>
      </c>
      <c r="F7" s="871" t="s">
        <v>378</v>
      </c>
      <c r="G7" s="871" t="s">
        <v>8</v>
      </c>
      <c r="H7" s="873" t="s">
        <v>657</v>
      </c>
      <c r="I7" s="873" t="s">
        <v>9</v>
      </c>
      <c r="J7" s="873" t="s">
        <v>10</v>
      </c>
      <c r="K7" s="873" t="s">
        <v>658</v>
      </c>
      <c r="L7" s="876" t="s">
        <v>143</v>
      </c>
      <c r="M7" s="876"/>
      <c r="N7" s="876"/>
      <c r="O7" s="876"/>
    </row>
    <row r="8" spans="1:20" ht="33.75" customHeight="1" x14ac:dyDescent="0.2">
      <c r="A8" s="869"/>
      <c r="B8" s="870"/>
      <c r="C8" s="871"/>
      <c r="D8" s="872"/>
      <c r="E8" s="871"/>
      <c r="F8" s="871"/>
      <c r="G8" s="871"/>
      <c r="H8" s="874"/>
      <c r="I8" s="874"/>
      <c r="J8" s="874"/>
      <c r="K8" s="874"/>
      <c r="L8" s="872" t="s">
        <v>12</v>
      </c>
      <c r="M8" s="877" t="s">
        <v>13</v>
      </c>
      <c r="N8" s="877"/>
      <c r="O8" s="877"/>
    </row>
    <row r="9" spans="1:20" ht="120" customHeight="1" x14ac:dyDescent="0.2">
      <c r="A9" s="869"/>
      <c r="B9" s="870"/>
      <c r="C9" s="871"/>
      <c r="D9" s="872"/>
      <c r="E9" s="871"/>
      <c r="F9" s="871"/>
      <c r="G9" s="871"/>
      <c r="H9" s="875"/>
      <c r="I9" s="875"/>
      <c r="J9" s="875"/>
      <c r="K9" s="875"/>
      <c r="L9" s="872"/>
      <c r="M9" s="458" t="s">
        <v>15</v>
      </c>
      <c r="N9" s="458" t="s">
        <v>16</v>
      </c>
      <c r="O9" s="458" t="s">
        <v>656</v>
      </c>
    </row>
    <row r="10" spans="1:20" s="392" customFormat="1" ht="15.75" x14ac:dyDescent="0.2">
      <c r="A10" s="856" t="s">
        <v>379</v>
      </c>
      <c r="B10" s="856"/>
      <c r="C10" s="856"/>
      <c r="D10" s="856"/>
      <c r="E10" s="856"/>
      <c r="F10" s="856"/>
      <c r="G10" s="856"/>
      <c r="H10" s="856"/>
      <c r="I10" s="856"/>
      <c r="J10" s="856"/>
      <c r="K10" s="856"/>
      <c r="L10" s="856"/>
      <c r="M10" s="856"/>
      <c r="N10" s="856"/>
      <c r="O10" s="856"/>
      <c r="Q10" s="404"/>
    </row>
    <row r="11" spans="1:20" s="392" customFormat="1" ht="15.75" x14ac:dyDescent="0.2">
      <c r="A11" s="649" t="s">
        <v>18</v>
      </c>
      <c r="B11" s="782" t="s">
        <v>380</v>
      </c>
      <c r="C11" s="782"/>
      <c r="D11" s="782"/>
      <c r="E11" s="782"/>
      <c r="F11" s="782"/>
      <c r="G11" s="782"/>
      <c r="H11" s="782"/>
      <c r="I11" s="782"/>
      <c r="J11" s="782"/>
      <c r="K11" s="782"/>
      <c r="L11" s="782"/>
      <c r="M11" s="782"/>
      <c r="N11" s="782"/>
      <c r="O11" s="782"/>
    </row>
    <row r="12" spans="1:20" s="392" customFormat="1" ht="15.75" x14ac:dyDescent="0.2">
      <c r="A12" s="639" t="s">
        <v>18</v>
      </c>
      <c r="B12" s="640" t="s">
        <v>18</v>
      </c>
      <c r="C12" s="771" t="s">
        <v>381</v>
      </c>
      <c r="D12" s="771"/>
      <c r="E12" s="771"/>
      <c r="F12" s="771"/>
      <c r="G12" s="771"/>
      <c r="H12" s="771"/>
      <c r="I12" s="771"/>
      <c r="J12" s="771"/>
      <c r="K12" s="771"/>
      <c r="L12" s="771"/>
      <c r="M12" s="771"/>
      <c r="N12" s="771"/>
      <c r="O12" s="771"/>
    </row>
    <row r="13" spans="1:20" s="392" customFormat="1" ht="15.75" x14ac:dyDescent="0.2">
      <c r="A13" s="639" t="s">
        <v>18</v>
      </c>
      <c r="B13" s="640" t="s">
        <v>18</v>
      </c>
      <c r="C13" s="655" t="s">
        <v>18</v>
      </c>
      <c r="D13" s="863" t="s">
        <v>648</v>
      </c>
      <c r="E13" s="863"/>
      <c r="F13" s="863"/>
      <c r="G13" s="863"/>
      <c r="H13" s="863"/>
      <c r="I13" s="863"/>
      <c r="J13" s="863"/>
      <c r="K13" s="863"/>
      <c r="L13" s="863"/>
      <c r="M13" s="405"/>
      <c r="N13" s="405"/>
      <c r="O13" s="405"/>
    </row>
    <row r="14" spans="1:20" s="392" customFormat="1" ht="57.75" customHeight="1" x14ac:dyDescent="0.2">
      <c r="A14" s="639"/>
      <c r="B14" s="640"/>
      <c r="C14" s="406"/>
      <c r="D14" s="645" t="s">
        <v>384</v>
      </c>
      <c r="E14" s="646" t="s">
        <v>385</v>
      </c>
      <c r="F14" s="647" t="s">
        <v>382</v>
      </c>
      <c r="G14" s="656" t="s">
        <v>42</v>
      </c>
      <c r="H14" s="661">
        <v>319.5</v>
      </c>
      <c r="I14" s="407">
        <v>353.6</v>
      </c>
      <c r="J14" s="661">
        <f t="shared" ref="J14:K20" si="0">SUM(I14*1.03)</f>
        <v>364.20800000000003</v>
      </c>
      <c r="K14" s="647">
        <f t="shared" si="0"/>
        <v>375.13424000000003</v>
      </c>
      <c r="L14" s="864" t="s">
        <v>383</v>
      </c>
      <c r="M14" s="648" t="s">
        <v>598</v>
      </c>
      <c r="N14" s="648" t="s">
        <v>599</v>
      </c>
      <c r="O14" s="648" t="s">
        <v>599</v>
      </c>
    </row>
    <row r="15" spans="1:20" s="392" customFormat="1" ht="57.75" customHeight="1" x14ac:dyDescent="0.2">
      <c r="A15" s="639"/>
      <c r="B15" s="640"/>
      <c r="C15" s="406"/>
      <c r="D15" s="645" t="s">
        <v>386</v>
      </c>
      <c r="E15" s="646" t="s">
        <v>387</v>
      </c>
      <c r="F15" s="647" t="s">
        <v>382</v>
      </c>
      <c r="G15" s="656" t="s">
        <v>42</v>
      </c>
      <c r="H15" s="661">
        <v>411.3</v>
      </c>
      <c r="I15" s="408">
        <v>454.8</v>
      </c>
      <c r="J15" s="661">
        <f t="shared" si="0"/>
        <v>468.44400000000002</v>
      </c>
      <c r="K15" s="647">
        <f t="shared" si="0"/>
        <v>482.49732</v>
      </c>
      <c r="L15" s="865"/>
      <c r="M15" s="648" t="s">
        <v>786</v>
      </c>
      <c r="N15" s="648" t="s">
        <v>787</v>
      </c>
      <c r="O15" s="648" t="s">
        <v>787</v>
      </c>
    </row>
    <row r="16" spans="1:20" s="392" customFormat="1" ht="60" customHeight="1" x14ac:dyDescent="0.2">
      <c r="A16" s="409"/>
      <c r="B16" s="410"/>
      <c r="C16" s="406"/>
      <c r="D16" s="645" t="s">
        <v>388</v>
      </c>
      <c r="E16" s="646" t="s">
        <v>389</v>
      </c>
      <c r="F16" s="647" t="s">
        <v>382</v>
      </c>
      <c r="G16" s="656" t="s">
        <v>42</v>
      </c>
      <c r="H16" s="661">
        <v>327.7</v>
      </c>
      <c r="I16" s="407">
        <v>363.1</v>
      </c>
      <c r="J16" s="661">
        <f t="shared" si="0"/>
        <v>373.99300000000005</v>
      </c>
      <c r="K16" s="647">
        <f t="shared" si="0"/>
        <v>385.21279000000004</v>
      </c>
      <c r="L16" s="865"/>
      <c r="M16" s="648" t="s">
        <v>788</v>
      </c>
      <c r="N16" s="648" t="s">
        <v>789</v>
      </c>
      <c r="O16" s="648" t="s">
        <v>789</v>
      </c>
    </row>
    <row r="17" spans="1:18" s="392" customFormat="1" ht="61.5" customHeight="1" x14ac:dyDescent="0.2">
      <c r="A17" s="639"/>
      <c r="B17" s="640"/>
      <c r="C17" s="641"/>
      <c r="D17" s="645" t="s">
        <v>390</v>
      </c>
      <c r="E17" s="646" t="s">
        <v>391</v>
      </c>
      <c r="F17" s="647" t="s">
        <v>382</v>
      </c>
      <c r="G17" s="656" t="s">
        <v>42</v>
      </c>
      <c r="H17" s="661">
        <v>959.5</v>
      </c>
      <c r="I17" s="407">
        <v>1063.8</v>
      </c>
      <c r="J17" s="661">
        <f t="shared" si="0"/>
        <v>1095.7139999999999</v>
      </c>
      <c r="K17" s="647">
        <f t="shared" si="0"/>
        <v>1128.5854199999999</v>
      </c>
      <c r="L17" s="865"/>
      <c r="M17" s="648" t="s">
        <v>600</v>
      </c>
      <c r="N17" s="648" t="s">
        <v>601</v>
      </c>
      <c r="O17" s="648" t="s">
        <v>601</v>
      </c>
    </row>
    <row r="18" spans="1:18" s="392" customFormat="1" ht="59.25" customHeight="1" x14ac:dyDescent="0.2">
      <c r="A18" s="639"/>
      <c r="B18" s="640"/>
      <c r="C18" s="641"/>
      <c r="D18" s="645" t="s">
        <v>392</v>
      </c>
      <c r="E18" s="646" t="s">
        <v>393</v>
      </c>
      <c r="F18" s="647" t="s">
        <v>382</v>
      </c>
      <c r="G18" s="656" t="s">
        <v>42</v>
      </c>
      <c r="H18" s="661">
        <v>767.6</v>
      </c>
      <c r="I18" s="407">
        <v>837</v>
      </c>
      <c r="J18" s="661">
        <f t="shared" si="0"/>
        <v>862.11</v>
      </c>
      <c r="K18" s="647">
        <f t="shared" si="0"/>
        <v>887.97329999999999</v>
      </c>
      <c r="L18" s="865"/>
      <c r="M18" s="648" t="s">
        <v>790</v>
      </c>
      <c r="N18" s="648" t="s">
        <v>791</v>
      </c>
      <c r="O18" s="648" t="s">
        <v>791</v>
      </c>
    </row>
    <row r="19" spans="1:18" s="392" customFormat="1" ht="57.75" customHeight="1" x14ac:dyDescent="0.2">
      <c r="A19" s="639"/>
      <c r="B19" s="640"/>
      <c r="C19" s="641"/>
      <c r="D19" s="645" t="s">
        <v>394</v>
      </c>
      <c r="E19" s="646" t="s">
        <v>395</v>
      </c>
      <c r="F19" s="647" t="s">
        <v>382</v>
      </c>
      <c r="G19" s="656" t="s">
        <v>42</v>
      </c>
      <c r="H19" s="661">
        <v>660.9</v>
      </c>
      <c r="I19" s="407">
        <v>729.3</v>
      </c>
      <c r="J19" s="661">
        <f t="shared" si="0"/>
        <v>751.17899999999997</v>
      </c>
      <c r="K19" s="647">
        <f t="shared" si="0"/>
        <v>773.71437000000003</v>
      </c>
      <c r="L19" s="865"/>
      <c r="M19" s="648" t="s">
        <v>792</v>
      </c>
      <c r="N19" s="648" t="s">
        <v>793</v>
      </c>
      <c r="O19" s="648" t="s">
        <v>602</v>
      </c>
    </row>
    <row r="20" spans="1:18" s="392" customFormat="1" ht="58.5" customHeight="1" x14ac:dyDescent="0.2">
      <c r="A20" s="639"/>
      <c r="B20" s="640"/>
      <c r="C20" s="641"/>
      <c r="D20" s="645" t="s">
        <v>396</v>
      </c>
      <c r="E20" s="646" t="s">
        <v>397</v>
      </c>
      <c r="F20" s="647" t="s">
        <v>382</v>
      </c>
      <c r="G20" s="656" t="s">
        <v>42</v>
      </c>
      <c r="H20" s="661">
        <v>730.6</v>
      </c>
      <c r="I20" s="407">
        <v>806.8</v>
      </c>
      <c r="J20" s="661">
        <f t="shared" si="0"/>
        <v>831.00400000000002</v>
      </c>
      <c r="K20" s="647">
        <f t="shared" si="0"/>
        <v>855.93412000000001</v>
      </c>
      <c r="L20" s="865"/>
      <c r="M20" s="648" t="s">
        <v>794</v>
      </c>
      <c r="N20" s="648" t="s">
        <v>795</v>
      </c>
      <c r="O20" s="648" t="s">
        <v>603</v>
      </c>
    </row>
    <row r="21" spans="1:18" s="392" customFormat="1" ht="63.75" customHeight="1" x14ac:dyDescent="0.2">
      <c r="A21" s="639"/>
      <c r="B21" s="640"/>
      <c r="C21" s="641"/>
      <c r="D21" s="642" t="s">
        <v>398</v>
      </c>
      <c r="E21" s="646" t="s">
        <v>399</v>
      </c>
      <c r="F21" s="647" t="s">
        <v>382</v>
      </c>
      <c r="G21" s="656" t="s">
        <v>42</v>
      </c>
      <c r="H21" s="661">
        <v>1508.4</v>
      </c>
      <c r="I21" s="407">
        <v>1652.8</v>
      </c>
      <c r="J21" s="661">
        <f>SUM(I21*1.03)</f>
        <v>1702.384</v>
      </c>
      <c r="K21" s="647">
        <f>SUM(J21*1.03)</f>
        <v>1753.45552</v>
      </c>
      <c r="L21" s="865"/>
      <c r="M21" s="648" t="s">
        <v>796</v>
      </c>
      <c r="N21" s="648" t="s">
        <v>606</v>
      </c>
      <c r="O21" s="648" t="s">
        <v>606</v>
      </c>
    </row>
    <row r="22" spans="1:18" s="392" customFormat="1" ht="56.25" customHeight="1" x14ac:dyDescent="0.2">
      <c r="A22" s="639"/>
      <c r="B22" s="640"/>
      <c r="C22" s="641"/>
      <c r="D22" s="642" t="s">
        <v>687</v>
      </c>
      <c r="E22" s="646" t="s">
        <v>400</v>
      </c>
      <c r="F22" s="647" t="s">
        <v>382</v>
      </c>
      <c r="G22" s="656" t="s">
        <v>42</v>
      </c>
      <c r="H22" s="661">
        <v>1417.2</v>
      </c>
      <c r="I22" s="407">
        <v>1563</v>
      </c>
      <c r="J22" s="661">
        <f>SUM(I22*1.03)</f>
        <v>1609.89</v>
      </c>
      <c r="K22" s="647">
        <f>SUM(J22*1.03)</f>
        <v>1658.1867000000002</v>
      </c>
      <c r="L22" s="865"/>
      <c r="M22" s="648" t="s">
        <v>797</v>
      </c>
      <c r="N22" s="648" t="s">
        <v>601</v>
      </c>
      <c r="O22" s="648" t="s">
        <v>605</v>
      </c>
    </row>
    <row r="23" spans="1:18" s="392" customFormat="1" ht="60.75" customHeight="1" x14ac:dyDescent="0.2">
      <c r="A23" s="639"/>
      <c r="B23" s="640"/>
      <c r="C23" s="641"/>
      <c r="D23" s="642" t="s">
        <v>401</v>
      </c>
      <c r="E23" s="646" t="s">
        <v>402</v>
      </c>
      <c r="F23" s="647" t="s">
        <v>382</v>
      </c>
      <c r="G23" s="656" t="s">
        <v>42</v>
      </c>
      <c r="H23" s="661">
        <v>150.4</v>
      </c>
      <c r="I23" s="407">
        <v>167.1</v>
      </c>
      <c r="J23" s="661"/>
      <c r="K23" s="647"/>
      <c r="L23" s="865"/>
      <c r="M23" s="648" t="s">
        <v>229</v>
      </c>
      <c r="N23" s="648"/>
      <c r="O23" s="648"/>
    </row>
    <row r="24" spans="1:18" s="392" customFormat="1" ht="61.5" customHeight="1" x14ac:dyDescent="0.2">
      <c r="A24" s="639"/>
      <c r="B24" s="640"/>
      <c r="C24" s="406"/>
      <c r="D24" s="645" t="s">
        <v>403</v>
      </c>
      <c r="E24" s="646" t="s">
        <v>357</v>
      </c>
      <c r="F24" s="647" t="s">
        <v>382</v>
      </c>
      <c r="G24" s="656" t="s">
        <v>42</v>
      </c>
      <c r="H24" s="661">
        <v>20.100000000000001</v>
      </c>
      <c r="I24" s="407">
        <v>19.100000000000001</v>
      </c>
      <c r="J24" s="661">
        <f t="shared" ref="J24:K28" si="1">SUM(I24*1.03)</f>
        <v>19.673000000000002</v>
      </c>
      <c r="K24" s="647">
        <f t="shared" si="1"/>
        <v>20.263190000000002</v>
      </c>
      <c r="L24" s="865"/>
      <c r="M24" s="648" t="s">
        <v>604</v>
      </c>
      <c r="N24" s="648" t="s">
        <v>605</v>
      </c>
      <c r="O24" s="648" t="s">
        <v>605</v>
      </c>
    </row>
    <row r="25" spans="1:18" s="392" customFormat="1" ht="69.75" customHeight="1" x14ac:dyDescent="0.2">
      <c r="A25" s="639"/>
      <c r="B25" s="640"/>
      <c r="C25" s="641"/>
      <c r="D25" s="645" t="s">
        <v>404</v>
      </c>
      <c r="E25" s="646" t="s">
        <v>342</v>
      </c>
      <c r="F25" s="647" t="s">
        <v>382</v>
      </c>
      <c r="G25" s="656" t="s">
        <v>42</v>
      </c>
      <c r="H25" s="661">
        <v>23.9</v>
      </c>
      <c r="I25" s="407">
        <v>27</v>
      </c>
      <c r="J25" s="661">
        <f t="shared" si="1"/>
        <v>27.810000000000002</v>
      </c>
      <c r="K25" s="647">
        <f t="shared" si="1"/>
        <v>28.644300000000005</v>
      </c>
      <c r="L25" s="865"/>
      <c r="M25" s="648" t="s">
        <v>798</v>
      </c>
      <c r="N25" s="648" t="s">
        <v>799</v>
      </c>
      <c r="O25" s="648" t="s">
        <v>799</v>
      </c>
    </row>
    <row r="26" spans="1:18" s="392" customFormat="1" ht="57.75" customHeight="1" x14ac:dyDescent="0.2">
      <c r="A26" s="639"/>
      <c r="B26" s="640"/>
      <c r="C26" s="406"/>
      <c r="D26" s="645" t="s">
        <v>405</v>
      </c>
      <c r="E26" s="646" t="s">
        <v>151</v>
      </c>
      <c r="F26" s="647" t="s">
        <v>382</v>
      </c>
      <c r="G26" s="656" t="s">
        <v>42</v>
      </c>
      <c r="H26" s="661">
        <v>77.2</v>
      </c>
      <c r="I26" s="407">
        <v>72</v>
      </c>
      <c r="J26" s="661">
        <f t="shared" si="1"/>
        <v>74.16</v>
      </c>
      <c r="K26" s="647">
        <f t="shared" si="1"/>
        <v>76.384799999999998</v>
      </c>
      <c r="L26" s="865"/>
      <c r="M26" s="648" t="s">
        <v>744</v>
      </c>
      <c r="N26" s="648" t="s">
        <v>406</v>
      </c>
      <c r="O26" s="648" t="s">
        <v>406</v>
      </c>
    </row>
    <row r="27" spans="1:18" s="392" customFormat="1" ht="57.75" customHeight="1" x14ac:dyDescent="0.2">
      <c r="A27" s="639"/>
      <c r="B27" s="640"/>
      <c r="C27" s="406"/>
      <c r="D27" s="645" t="s">
        <v>407</v>
      </c>
      <c r="E27" s="646" t="s">
        <v>151</v>
      </c>
      <c r="F27" s="647" t="s">
        <v>382</v>
      </c>
      <c r="G27" s="656" t="s">
        <v>42</v>
      </c>
      <c r="H27" s="661">
        <v>4.0999999999999996</v>
      </c>
      <c r="I27" s="407">
        <v>63</v>
      </c>
      <c r="J27" s="661">
        <f t="shared" si="1"/>
        <v>64.89</v>
      </c>
      <c r="K27" s="647">
        <f t="shared" si="1"/>
        <v>66.836700000000008</v>
      </c>
      <c r="L27" s="866"/>
      <c r="M27" s="662"/>
      <c r="N27" s="662"/>
      <c r="O27" s="662"/>
    </row>
    <row r="28" spans="1:18" s="392" customFormat="1" ht="58.5" customHeight="1" x14ac:dyDescent="0.2">
      <c r="A28" s="650"/>
      <c r="B28" s="651"/>
      <c r="C28" s="510"/>
      <c r="D28" s="645" t="s">
        <v>408</v>
      </c>
      <c r="E28" s="646">
        <v>157701712</v>
      </c>
      <c r="F28" s="647" t="s">
        <v>382</v>
      </c>
      <c r="G28" s="656" t="s">
        <v>42</v>
      </c>
      <c r="H28" s="661">
        <v>81</v>
      </c>
      <c r="I28" s="407">
        <v>91.5</v>
      </c>
      <c r="J28" s="661">
        <f t="shared" si="1"/>
        <v>94.245000000000005</v>
      </c>
      <c r="K28" s="647">
        <f t="shared" si="1"/>
        <v>97.07235</v>
      </c>
      <c r="L28" s="653" t="s">
        <v>410</v>
      </c>
      <c r="M28" s="648" t="s">
        <v>442</v>
      </c>
      <c r="N28" s="648" t="s">
        <v>606</v>
      </c>
      <c r="O28" s="648" t="s">
        <v>411</v>
      </c>
      <c r="P28" s="411"/>
    </row>
    <row r="29" spans="1:18" s="392" customFormat="1" ht="29.25" customHeight="1" x14ac:dyDescent="0.2">
      <c r="A29" s="772"/>
      <c r="B29" s="858"/>
      <c r="C29" s="860"/>
      <c r="D29" s="745" t="s">
        <v>412</v>
      </c>
      <c r="E29" s="861">
        <v>157701712</v>
      </c>
      <c r="F29" s="842" t="s">
        <v>382</v>
      </c>
      <c r="G29" s="656" t="s">
        <v>42</v>
      </c>
      <c r="H29" s="661">
        <v>109.3</v>
      </c>
      <c r="I29" s="407">
        <v>110</v>
      </c>
      <c r="J29" s="661">
        <f>SUM(I29*1.02)</f>
        <v>112.2</v>
      </c>
      <c r="K29" s="647">
        <f>SUM(J29*1.02)</f>
        <v>114.444</v>
      </c>
      <c r="L29" s="763" t="s">
        <v>413</v>
      </c>
      <c r="M29" s="762" t="s">
        <v>800</v>
      </c>
      <c r="N29" s="762" t="s">
        <v>800</v>
      </c>
      <c r="O29" s="762" t="s">
        <v>800</v>
      </c>
    </row>
    <row r="30" spans="1:18" s="392" customFormat="1" ht="27" customHeight="1" x14ac:dyDescent="0.2">
      <c r="A30" s="857"/>
      <c r="B30" s="859"/>
      <c r="C30" s="860"/>
      <c r="D30" s="736"/>
      <c r="E30" s="862"/>
      <c r="F30" s="747"/>
      <c r="G30" s="656" t="s">
        <v>22</v>
      </c>
      <c r="H30" s="661"/>
      <c r="I30" s="407"/>
      <c r="J30" s="661"/>
      <c r="K30" s="647"/>
      <c r="L30" s="763"/>
      <c r="M30" s="762"/>
      <c r="N30" s="762"/>
      <c r="O30" s="762"/>
    </row>
    <row r="31" spans="1:18" s="392" customFormat="1" ht="20.100000000000001" customHeight="1" x14ac:dyDescent="0.2">
      <c r="A31" s="639"/>
      <c r="B31" s="640"/>
      <c r="C31" s="851" t="s">
        <v>415</v>
      </c>
      <c r="D31" s="851"/>
      <c r="E31" s="851"/>
      <c r="F31" s="851"/>
      <c r="G31" s="657" t="s">
        <v>23</v>
      </c>
      <c r="H31" s="412">
        <f>SUM(H14:H30)</f>
        <v>7568.7</v>
      </c>
      <c r="I31" s="412">
        <f>SUM(I14:I30)</f>
        <v>8373.9000000000015</v>
      </c>
      <c r="J31" s="412">
        <f>SUM(J14:J30)</f>
        <v>8451.9040000000023</v>
      </c>
      <c r="K31" s="412">
        <f>SUM(K14:K30)</f>
        <v>8704.3391199999987</v>
      </c>
      <c r="L31" s="833"/>
      <c r="M31" s="833"/>
      <c r="N31" s="833"/>
      <c r="O31" s="833"/>
      <c r="R31" s="413"/>
    </row>
    <row r="32" spans="1:18" s="392" customFormat="1" ht="20.100000000000001" customHeight="1" x14ac:dyDescent="0.2">
      <c r="A32" s="639" t="s">
        <v>18</v>
      </c>
      <c r="B32" s="640" t="s">
        <v>18</v>
      </c>
      <c r="C32" s="641" t="s">
        <v>24</v>
      </c>
      <c r="D32" s="852" t="s">
        <v>650</v>
      </c>
      <c r="E32" s="852"/>
      <c r="F32" s="852"/>
      <c r="G32" s="852"/>
      <c r="H32" s="852"/>
      <c r="I32" s="852"/>
      <c r="J32" s="852"/>
      <c r="K32" s="852"/>
      <c r="L32" s="852"/>
      <c r="M32" s="852"/>
      <c r="N32" s="852"/>
      <c r="O32" s="852"/>
      <c r="R32" s="413"/>
    </row>
    <row r="33" spans="1:18" s="392" customFormat="1" ht="21" customHeight="1" x14ac:dyDescent="0.2">
      <c r="A33" s="840"/>
      <c r="B33" s="783"/>
      <c r="C33" s="841"/>
      <c r="D33" s="745" t="s">
        <v>384</v>
      </c>
      <c r="E33" s="839">
        <v>190550347</v>
      </c>
      <c r="F33" s="842" t="s">
        <v>382</v>
      </c>
      <c r="G33" s="656" t="s">
        <v>21</v>
      </c>
      <c r="H33" s="652">
        <v>396.2</v>
      </c>
      <c r="I33" s="654">
        <v>431.1</v>
      </c>
      <c r="J33" s="414">
        <f>SUM(I33*1.03)</f>
        <v>444.03300000000002</v>
      </c>
      <c r="K33" s="414">
        <f>SUM(J33*1.03)</f>
        <v>457.35399000000001</v>
      </c>
      <c r="L33" s="853" t="s">
        <v>416</v>
      </c>
      <c r="M33" s="843">
        <v>20.149999999999999</v>
      </c>
      <c r="N33" s="843">
        <v>20.149999999999999</v>
      </c>
      <c r="O33" s="843">
        <v>20.2</v>
      </c>
      <c r="R33" s="413"/>
    </row>
    <row r="34" spans="1:18" s="392" customFormat="1" ht="21" customHeight="1" x14ac:dyDescent="0.2">
      <c r="A34" s="840"/>
      <c r="B34" s="783"/>
      <c r="C34" s="841"/>
      <c r="D34" s="745"/>
      <c r="E34" s="839"/>
      <c r="F34" s="842"/>
      <c r="G34" s="656" t="s">
        <v>20</v>
      </c>
      <c r="H34" s="652">
        <v>41.3</v>
      </c>
      <c r="I34" s="654">
        <v>44.5</v>
      </c>
      <c r="J34" s="414">
        <f t="shared" ref="J34:K34" si="2">SUM(H34*1.03)</f>
        <v>42.539000000000001</v>
      </c>
      <c r="K34" s="414">
        <f t="shared" si="2"/>
        <v>45.835000000000001</v>
      </c>
      <c r="L34" s="854"/>
      <c r="M34" s="843"/>
      <c r="N34" s="843"/>
      <c r="O34" s="843"/>
      <c r="R34" s="413"/>
    </row>
    <row r="35" spans="1:18" s="392" customFormat="1" ht="21" customHeight="1" x14ac:dyDescent="0.2">
      <c r="A35" s="840"/>
      <c r="B35" s="783"/>
      <c r="C35" s="841"/>
      <c r="D35" s="745"/>
      <c r="E35" s="839"/>
      <c r="F35" s="842"/>
      <c r="G35" s="656" t="s">
        <v>42</v>
      </c>
      <c r="H35" s="652">
        <v>16.399999999999999</v>
      </c>
      <c r="I35" s="654">
        <v>3.5</v>
      </c>
      <c r="J35" s="414"/>
      <c r="K35" s="414"/>
      <c r="L35" s="854"/>
      <c r="M35" s="843"/>
      <c r="N35" s="843"/>
      <c r="O35" s="843"/>
      <c r="R35" s="413"/>
    </row>
    <row r="36" spans="1:18" s="392" customFormat="1" ht="21" customHeight="1" x14ac:dyDescent="0.2">
      <c r="A36" s="840"/>
      <c r="B36" s="783"/>
      <c r="C36" s="841"/>
      <c r="D36" s="745"/>
      <c r="E36" s="839"/>
      <c r="F36" s="842"/>
      <c r="G36" s="415" t="s">
        <v>23</v>
      </c>
      <c r="H36" s="416">
        <f>SUM(H33:H35)</f>
        <v>453.9</v>
      </c>
      <c r="I36" s="416">
        <f>SUM(I33:I35)</f>
        <v>479.1</v>
      </c>
      <c r="J36" s="416">
        <f>SUM(J33:J35)</f>
        <v>486.572</v>
      </c>
      <c r="K36" s="416">
        <f>SUM(K33:K35)</f>
        <v>503.18898999999999</v>
      </c>
      <c r="L36" s="854"/>
      <c r="M36" s="843"/>
      <c r="N36" s="843"/>
      <c r="O36" s="843"/>
      <c r="R36" s="413"/>
    </row>
    <row r="37" spans="1:18" s="392" customFormat="1" ht="21" customHeight="1" x14ac:dyDescent="0.2">
      <c r="A37" s="840"/>
      <c r="B37" s="783"/>
      <c r="C37" s="841"/>
      <c r="D37" s="745" t="s">
        <v>386</v>
      </c>
      <c r="E37" s="839">
        <v>190550151</v>
      </c>
      <c r="F37" s="842" t="s">
        <v>382</v>
      </c>
      <c r="G37" s="656" t="s">
        <v>21</v>
      </c>
      <c r="H37" s="652">
        <v>456.3</v>
      </c>
      <c r="I37" s="654">
        <v>488.7</v>
      </c>
      <c r="J37" s="414">
        <f>SUM(I37*1.03)</f>
        <v>503.36099999999999</v>
      </c>
      <c r="K37" s="414">
        <f>SUM(J37*1.03)</f>
        <v>518.46182999999996</v>
      </c>
      <c r="L37" s="854"/>
      <c r="M37" s="843">
        <v>25</v>
      </c>
      <c r="N37" s="843">
        <v>25</v>
      </c>
      <c r="O37" s="843">
        <v>25</v>
      </c>
      <c r="R37" s="413"/>
    </row>
    <row r="38" spans="1:18" s="392" customFormat="1" ht="21" customHeight="1" x14ac:dyDescent="0.2">
      <c r="A38" s="840"/>
      <c r="B38" s="783"/>
      <c r="C38" s="841"/>
      <c r="D38" s="745"/>
      <c r="E38" s="839"/>
      <c r="F38" s="842"/>
      <c r="G38" s="656" t="s">
        <v>20</v>
      </c>
      <c r="H38" s="652">
        <v>76.5</v>
      </c>
      <c r="I38" s="654">
        <v>93.1</v>
      </c>
      <c r="J38" s="414">
        <f t="shared" ref="J38:K38" si="3">SUM(H38*1.03)</f>
        <v>78.795000000000002</v>
      </c>
      <c r="K38" s="414">
        <f t="shared" si="3"/>
        <v>95.893000000000001</v>
      </c>
      <c r="L38" s="854"/>
      <c r="M38" s="843"/>
      <c r="N38" s="843"/>
      <c r="O38" s="843"/>
      <c r="R38" s="413"/>
    </row>
    <row r="39" spans="1:18" s="392" customFormat="1" ht="21" customHeight="1" x14ac:dyDescent="0.2">
      <c r="A39" s="840"/>
      <c r="B39" s="783"/>
      <c r="C39" s="841"/>
      <c r="D39" s="745"/>
      <c r="E39" s="839"/>
      <c r="F39" s="842"/>
      <c r="G39" s="656" t="s">
        <v>42</v>
      </c>
      <c r="H39" s="652">
        <v>24.9</v>
      </c>
      <c r="I39" s="654"/>
      <c r="J39" s="414"/>
      <c r="K39" s="414"/>
      <c r="L39" s="854"/>
      <c r="M39" s="843"/>
      <c r="N39" s="843"/>
      <c r="O39" s="843"/>
      <c r="R39" s="413"/>
    </row>
    <row r="40" spans="1:18" s="392" customFormat="1" ht="21" customHeight="1" x14ac:dyDescent="0.2">
      <c r="A40" s="840"/>
      <c r="B40" s="783"/>
      <c r="C40" s="841"/>
      <c r="D40" s="745"/>
      <c r="E40" s="839"/>
      <c r="F40" s="842"/>
      <c r="G40" s="415" t="s">
        <v>23</v>
      </c>
      <c r="H40" s="416">
        <f>SUM(H37:H39)</f>
        <v>557.69999999999993</v>
      </c>
      <c r="I40" s="416">
        <f>SUM(I37:I39)</f>
        <v>581.79999999999995</v>
      </c>
      <c r="J40" s="416">
        <f>SUM(J37:J39)</f>
        <v>582.15599999999995</v>
      </c>
      <c r="K40" s="416">
        <f>SUM(K37:K39)</f>
        <v>614.35482999999999</v>
      </c>
      <c r="L40" s="854"/>
      <c r="M40" s="843"/>
      <c r="N40" s="843"/>
      <c r="O40" s="843"/>
      <c r="R40" s="413"/>
    </row>
    <row r="41" spans="1:18" s="392" customFormat="1" ht="21" customHeight="1" x14ac:dyDescent="0.2">
      <c r="A41" s="840"/>
      <c r="B41" s="783"/>
      <c r="C41" s="841"/>
      <c r="D41" s="745" t="s">
        <v>417</v>
      </c>
      <c r="E41" s="839">
        <v>290549940</v>
      </c>
      <c r="F41" s="842" t="s">
        <v>382</v>
      </c>
      <c r="G41" s="656" t="s">
        <v>21</v>
      </c>
      <c r="H41" s="652">
        <v>409.7</v>
      </c>
      <c r="I41" s="417">
        <v>452.5</v>
      </c>
      <c r="J41" s="414">
        <f>SUM(I41*1.03)</f>
        <v>466.07499999999999</v>
      </c>
      <c r="K41" s="414">
        <f>SUM(J41*1.03)</f>
        <v>480.05725000000001</v>
      </c>
      <c r="L41" s="854"/>
      <c r="M41" s="843">
        <v>21</v>
      </c>
      <c r="N41" s="843">
        <v>21</v>
      </c>
      <c r="O41" s="843">
        <v>21</v>
      </c>
      <c r="P41" s="411"/>
      <c r="R41" s="413"/>
    </row>
    <row r="42" spans="1:18" s="392" customFormat="1" ht="21" customHeight="1" x14ac:dyDescent="0.2">
      <c r="A42" s="840"/>
      <c r="B42" s="783"/>
      <c r="C42" s="841"/>
      <c r="D42" s="745"/>
      <c r="E42" s="839"/>
      <c r="F42" s="842"/>
      <c r="G42" s="656" t="s">
        <v>20</v>
      </c>
      <c r="H42" s="652">
        <v>38.9</v>
      </c>
      <c r="I42" s="654">
        <v>45.9</v>
      </c>
      <c r="J42" s="414">
        <f t="shared" ref="J42:K42" si="4">SUM(H42*1.03)</f>
        <v>40.067</v>
      </c>
      <c r="K42" s="414">
        <f t="shared" si="4"/>
        <v>47.277000000000001</v>
      </c>
      <c r="L42" s="854"/>
      <c r="M42" s="843"/>
      <c r="N42" s="843"/>
      <c r="O42" s="843"/>
      <c r="R42" s="413"/>
    </row>
    <row r="43" spans="1:18" s="392" customFormat="1" ht="21" customHeight="1" x14ac:dyDescent="0.2">
      <c r="A43" s="840"/>
      <c r="B43" s="783"/>
      <c r="C43" s="841"/>
      <c r="D43" s="745"/>
      <c r="E43" s="839"/>
      <c r="F43" s="842"/>
      <c r="G43" s="656" t="s">
        <v>42</v>
      </c>
      <c r="H43" s="652">
        <v>35.9</v>
      </c>
      <c r="I43" s="654">
        <v>17.7</v>
      </c>
      <c r="J43" s="414"/>
      <c r="K43" s="414"/>
      <c r="L43" s="854"/>
      <c r="M43" s="843"/>
      <c r="N43" s="843"/>
      <c r="O43" s="843"/>
      <c r="R43" s="413"/>
    </row>
    <row r="44" spans="1:18" s="392" customFormat="1" ht="21" customHeight="1" x14ac:dyDescent="0.2">
      <c r="A44" s="840"/>
      <c r="B44" s="783"/>
      <c r="C44" s="841"/>
      <c r="D44" s="745"/>
      <c r="E44" s="839"/>
      <c r="F44" s="842"/>
      <c r="G44" s="415" t="s">
        <v>23</v>
      </c>
      <c r="H44" s="416">
        <f>SUM(H41:H43)</f>
        <v>484.49999999999994</v>
      </c>
      <c r="I44" s="416">
        <f>SUM(I41:I43)</f>
        <v>516.1</v>
      </c>
      <c r="J44" s="416">
        <f>SUM(J41:J43)</f>
        <v>506.142</v>
      </c>
      <c r="K44" s="416">
        <f>SUM(K41:K43)</f>
        <v>527.33425</v>
      </c>
      <c r="L44" s="854"/>
      <c r="M44" s="843"/>
      <c r="N44" s="843"/>
      <c r="O44" s="843"/>
      <c r="R44" s="413"/>
    </row>
    <row r="45" spans="1:18" s="392" customFormat="1" ht="21" customHeight="1" x14ac:dyDescent="0.2">
      <c r="A45" s="840"/>
      <c r="B45" s="783"/>
      <c r="C45" s="841"/>
      <c r="D45" s="745" t="s">
        <v>390</v>
      </c>
      <c r="E45" s="839">
        <v>290565040</v>
      </c>
      <c r="F45" s="842" t="s">
        <v>382</v>
      </c>
      <c r="G45" s="656" t="s">
        <v>21</v>
      </c>
      <c r="H45" s="652">
        <v>302.8</v>
      </c>
      <c r="I45" s="654">
        <v>321.39999999999998</v>
      </c>
      <c r="J45" s="414">
        <f>SUM(I45*1.03)</f>
        <v>331.04199999999997</v>
      </c>
      <c r="K45" s="414">
        <f>SUM(J45*1.03)</f>
        <v>340.97325999999998</v>
      </c>
      <c r="L45" s="854"/>
      <c r="M45" s="848">
        <v>21.25</v>
      </c>
      <c r="N45" s="844">
        <v>21.25</v>
      </c>
      <c r="O45" s="844">
        <v>21.25</v>
      </c>
      <c r="R45" s="413"/>
    </row>
    <row r="46" spans="1:18" s="392" customFormat="1" ht="21" customHeight="1" x14ac:dyDescent="0.2">
      <c r="A46" s="840"/>
      <c r="B46" s="783"/>
      <c r="C46" s="841"/>
      <c r="D46" s="745"/>
      <c r="E46" s="839"/>
      <c r="F46" s="842"/>
      <c r="G46" s="656" t="s">
        <v>20</v>
      </c>
      <c r="H46" s="652">
        <v>42.9</v>
      </c>
      <c r="I46" s="654">
        <v>62.2</v>
      </c>
      <c r="J46" s="414">
        <f t="shared" ref="J46:K46" si="5">SUM(H46*1.03)</f>
        <v>44.186999999999998</v>
      </c>
      <c r="K46" s="414">
        <f t="shared" si="5"/>
        <v>64.066000000000003</v>
      </c>
      <c r="L46" s="854"/>
      <c r="M46" s="849"/>
      <c r="N46" s="844"/>
      <c r="O46" s="844"/>
      <c r="R46" s="413"/>
    </row>
    <row r="47" spans="1:18" s="392" customFormat="1" ht="21" customHeight="1" x14ac:dyDescent="0.2">
      <c r="A47" s="840"/>
      <c r="B47" s="783"/>
      <c r="C47" s="841"/>
      <c r="D47" s="745"/>
      <c r="E47" s="839"/>
      <c r="F47" s="842"/>
      <c r="G47" s="656" t="s">
        <v>42</v>
      </c>
      <c r="H47" s="652">
        <v>2.1</v>
      </c>
      <c r="I47" s="654"/>
      <c r="J47" s="414"/>
      <c r="K47" s="414"/>
      <c r="L47" s="854"/>
      <c r="M47" s="849"/>
      <c r="N47" s="844"/>
      <c r="O47" s="844"/>
      <c r="R47" s="413"/>
    </row>
    <row r="48" spans="1:18" s="392" customFormat="1" ht="21" customHeight="1" x14ac:dyDescent="0.2">
      <c r="A48" s="840"/>
      <c r="B48" s="783"/>
      <c r="C48" s="841"/>
      <c r="D48" s="745"/>
      <c r="E48" s="839"/>
      <c r="F48" s="842"/>
      <c r="G48" s="415" t="s">
        <v>23</v>
      </c>
      <c r="H48" s="416">
        <f>SUM(H45:H47)</f>
        <v>347.8</v>
      </c>
      <c r="I48" s="416">
        <f>SUM(I45:I47)</f>
        <v>383.59999999999997</v>
      </c>
      <c r="J48" s="416">
        <f>SUM(J45:J47)</f>
        <v>375.22899999999998</v>
      </c>
      <c r="K48" s="416">
        <f>SUM(K45:K47)</f>
        <v>405.03926000000001</v>
      </c>
      <c r="L48" s="854"/>
      <c r="M48" s="850"/>
      <c r="N48" s="844"/>
      <c r="O48" s="844"/>
      <c r="R48" s="413"/>
    </row>
    <row r="49" spans="1:18" s="392" customFormat="1" ht="21" customHeight="1" x14ac:dyDescent="0.2">
      <c r="A49" s="840"/>
      <c r="B49" s="783"/>
      <c r="C49" s="841"/>
      <c r="D49" s="745" t="s">
        <v>392</v>
      </c>
      <c r="E49" s="839">
        <v>190565235</v>
      </c>
      <c r="F49" s="842" t="s">
        <v>382</v>
      </c>
      <c r="G49" s="656" t="s">
        <v>21</v>
      </c>
      <c r="H49" s="652">
        <v>349.3</v>
      </c>
      <c r="I49" s="654">
        <v>348.3</v>
      </c>
      <c r="J49" s="414">
        <f>SUM(I49*1.03)</f>
        <v>358.74900000000002</v>
      </c>
      <c r="K49" s="414">
        <f>SUM(J49*1.03)</f>
        <v>369.51147000000003</v>
      </c>
      <c r="L49" s="854"/>
      <c r="M49" s="844">
        <v>20.75</v>
      </c>
      <c r="N49" s="844">
        <v>20.75</v>
      </c>
      <c r="O49" s="844">
        <v>20.75</v>
      </c>
      <c r="R49" s="413"/>
    </row>
    <row r="50" spans="1:18" s="392" customFormat="1" ht="21" customHeight="1" x14ac:dyDescent="0.2">
      <c r="A50" s="840"/>
      <c r="B50" s="783"/>
      <c r="C50" s="841"/>
      <c r="D50" s="745"/>
      <c r="E50" s="839"/>
      <c r="F50" s="842"/>
      <c r="G50" s="656" t="s">
        <v>20</v>
      </c>
      <c r="H50" s="652">
        <v>28.8</v>
      </c>
      <c r="I50" s="654">
        <v>29.8</v>
      </c>
      <c r="J50" s="414">
        <f>SUM(H50*1.03)</f>
        <v>29.664000000000001</v>
      </c>
      <c r="K50" s="414">
        <f>SUM(I50*1.03)</f>
        <v>30.694000000000003</v>
      </c>
      <c r="L50" s="854"/>
      <c r="M50" s="844"/>
      <c r="N50" s="844"/>
      <c r="O50" s="844"/>
      <c r="R50" s="413"/>
    </row>
    <row r="51" spans="1:18" s="392" customFormat="1" ht="21" customHeight="1" x14ac:dyDescent="0.2">
      <c r="A51" s="840"/>
      <c r="B51" s="783"/>
      <c r="C51" s="841"/>
      <c r="D51" s="745"/>
      <c r="E51" s="839"/>
      <c r="F51" s="842"/>
      <c r="G51" s="415" t="s">
        <v>23</v>
      </c>
      <c r="H51" s="416">
        <f>SUM(H49:H50)</f>
        <v>378.1</v>
      </c>
      <c r="I51" s="416">
        <f>SUM(I49:I50)</f>
        <v>378.1</v>
      </c>
      <c r="J51" s="416">
        <f>SUM(J49:J50)</f>
        <v>388.41300000000001</v>
      </c>
      <c r="K51" s="416">
        <f>SUM(K49:K50)</f>
        <v>400.20547000000005</v>
      </c>
      <c r="L51" s="854"/>
      <c r="M51" s="844"/>
      <c r="N51" s="844"/>
      <c r="O51" s="844"/>
      <c r="R51" s="413"/>
    </row>
    <row r="52" spans="1:18" s="392" customFormat="1" ht="21" customHeight="1" x14ac:dyDescent="0.2">
      <c r="A52" s="840"/>
      <c r="B52" s="783"/>
      <c r="C52" s="841"/>
      <c r="D52" s="745" t="s">
        <v>394</v>
      </c>
      <c r="E52" s="839">
        <v>190565573</v>
      </c>
      <c r="F52" s="842" t="s">
        <v>382</v>
      </c>
      <c r="G52" s="656" t="s">
        <v>21</v>
      </c>
      <c r="H52" s="652">
        <v>271.39999999999998</v>
      </c>
      <c r="I52" s="654">
        <v>290.39999999999998</v>
      </c>
      <c r="J52" s="414">
        <f>SUM(I52*1.03)</f>
        <v>299.11199999999997</v>
      </c>
      <c r="K52" s="414">
        <f>SUM(J52*1.03)</f>
        <v>308.08535999999998</v>
      </c>
      <c r="L52" s="854"/>
      <c r="M52" s="843">
        <v>26</v>
      </c>
      <c r="N52" s="843">
        <v>26</v>
      </c>
      <c r="O52" s="843">
        <v>26</v>
      </c>
      <c r="R52" s="413"/>
    </row>
    <row r="53" spans="1:18" s="392" customFormat="1" ht="21" customHeight="1" x14ac:dyDescent="0.2">
      <c r="A53" s="840"/>
      <c r="B53" s="783"/>
      <c r="C53" s="841"/>
      <c r="D53" s="745"/>
      <c r="E53" s="839"/>
      <c r="F53" s="842"/>
      <c r="G53" s="656" t="s">
        <v>20</v>
      </c>
      <c r="H53" s="652">
        <v>29</v>
      </c>
      <c r="I53" s="654">
        <v>35.700000000000003</v>
      </c>
      <c r="J53" s="414">
        <f t="shared" ref="J53:K53" si="6">SUM(H53*1.03)</f>
        <v>29.87</v>
      </c>
      <c r="K53" s="414">
        <f t="shared" si="6"/>
        <v>36.771000000000001</v>
      </c>
      <c r="L53" s="854"/>
      <c r="M53" s="843"/>
      <c r="N53" s="843"/>
      <c r="O53" s="843"/>
      <c r="R53" s="413"/>
    </row>
    <row r="54" spans="1:18" s="392" customFormat="1" ht="21" customHeight="1" x14ac:dyDescent="0.2">
      <c r="A54" s="840"/>
      <c r="B54" s="783"/>
      <c r="C54" s="841"/>
      <c r="D54" s="745"/>
      <c r="E54" s="839"/>
      <c r="F54" s="842"/>
      <c r="G54" s="656" t="s">
        <v>42</v>
      </c>
      <c r="H54" s="652">
        <v>2.1</v>
      </c>
      <c r="I54" s="654"/>
      <c r="J54" s="414"/>
      <c r="K54" s="414"/>
      <c r="L54" s="854"/>
      <c r="M54" s="843"/>
      <c r="N54" s="843"/>
      <c r="O54" s="843"/>
      <c r="R54" s="413"/>
    </row>
    <row r="55" spans="1:18" s="392" customFormat="1" ht="21" customHeight="1" x14ac:dyDescent="0.2">
      <c r="A55" s="840"/>
      <c r="B55" s="783"/>
      <c r="C55" s="841"/>
      <c r="D55" s="745"/>
      <c r="E55" s="839"/>
      <c r="F55" s="842"/>
      <c r="G55" s="415" t="s">
        <v>23</v>
      </c>
      <c r="H55" s="416">
        <f>SUM(H52:H54)</f>
        <v>302.5</v>
      </c>
      <c r="I55" s="416">
        <f>SUM(I52:I54)</f>
        <v>326.09999999999997</v>
      </c>
      <c r="J55" s="416">
        <f>SUM(J52:J54)</f>
        <v>328.98199999999997</v>
      </c>
      <c r="K55" s="416">
        <f>SUM(K52:K54)</f>
        <v>344.85636</v>
      </c>
      <c r="L55" s="854"/>
      <c r="M55" s="843"/>
      <c r="N55" s="843"/>
      <c r="O55" s="843"/>
      <c r="R55" s="413"/>
    </row>
    <row r="56" spans="1:18" s="392" customFormat="1" ht="21" customHeight="1" x14ac:dyDescent="0.2">
      <c r="A56" s="840"/>
      <c r="B56" s="783"/>
      <c r="C56" s="841"/>
      <c r="D56" s="745" t="s">
        <v>418</v>
      </c>
      <c r="E56" s="839">
        <v>190565388</v>
      </c>
      <c r="F56" s="842" t="s">
        <v>382</v>
      </c>
      <c r="G56" s="656" t="s">
        <v>21</v>
      </c>
      <c r="H56" s="652">
        <v>553.29999999999995</v>
      </c>
      <c r="I56" s="654">
        <v>581.29999999999995</v>
      </c>
      <c r="J56" s="414">
        <f>SUM(I56*1.03)</f>
        <v>598.73899999999992</v>
      </c>
      <c r="K56" s="414">
        <f>SUM(J56*1.03)</f>
        <v>616.70116999999993</v>
      </c>
      <c r="L56" s="854"/>
      <c r="M56" s="844">
        <v>67.95</v>
      </c>
      <c r="N56" s="844">
        <v>67.95</v>
      </c>
      <c r="O56" s="844">
        <v>67.95</v>
      </c>
      <c r="R56" s="413"/>
    </row>
    <row r="57" spans="1:18" s="392" customFormat="1" ht="21" customHeight="1" x14ac:dyDescent="0.2">
      <c r="A57" s="840"/>
      <c r="B57" s="783"/>
      <c r="C57" s="841"/>
      <c r="D57" s="745"/>
      <c r="E57" s="839"/>
      <c r="F57" s="842"/>
      <c r="G57" s="656" t="s">
        <v>20</v>
      </c>
      <c r="H57" s="652">
        <v>10.7</v>
      </c>
      <c r="I57" s="654">
        <v>49.2</v>
      </c>
      <c r="J57" s="414">
        <f>SUM(H57*1.03)</f>
        <v>11.020999999999999</v>
      </c>
      <c r="K57" s="414">
        <f>SUM(I57*1.03)</f>
        <v>50.676000000000002</v>
      </c>
      <c r="L57" s="854"/>
      <c r="M57" s="844"/>
      <c r="N57" s="844"/>
      <c r="O57" s="844"/>
      <c r="R57" s="413"/>
    </row>
    <row r="58" spans="1:18" s="392" customFormat="1" ht="21" customHeight="1" x14ac:dyDescent="0.2">
      <c r="A58" s="840"/>
      <c r="B58" s="783"/>
      <c r="C58" s="841"/>
      <c r="D58" s="745"/>
      <c r="E58" s="839"/>
      <c r="F58" s="842"/>
      <c r="G58" s="656" t="s">
        <v>42</v>
      </c>
      <c r="H58" s="652"/>
      <c r="I58" s="654"/>
      <c r="J58" s="414"/>
      <c r="K58" s="414"/>
      <c r="L58" s="854"/>
      <c r="M58" s="844"/>
      <c r="N58" s="844"/>
      <c r="O58" s="844"/>
      <c r="R58" s="413"/>
    </row>
    <row r="59" spans="1:18" s="392" customFormat="1" ht="21" customHeight="1" x14ac:dyDescent="0.2">
      <c r="A59" s="840"/>
      <c r="B59" s="783"/>
      <c r="C59" s="841"/>
      <c r="D59" s="745"/>
      <c r="E59" s="839"/>
      <c r="F59" s="842"/>
      <c r="G59" s="415" t="s">
        <v>23</v>
      </c>
      <c r="H59" s="416">
        <f>SUM(H56:H58)</f>
        <v>564</v>
      </c>
      <c r="I59" s="416">
        <f>SUM(I56:I58)</f>
        <v>630.5</v>
      </c>
      <c r="J59" s="416">
        <f>SUM(J56:J58)</f>
        <v>609.75999999999988</v>
      </c>
      <c r="K59" s="416">
        <f>SUM(K56:K58)</f>
        <v>667.37716999999998</v>
      </c>
      <c r="L59" s="854"/>
      <c r="M59" s="844"/>
      <c r="N59" s="844"/>
      <c r="O59" s="844"/>
      <c r="R59" s="413"/>
    </row>
    <row r="60" spans="1:18" s="392" customFormat="1" ht="21" customHeight="1" x14ac:dyDescent="0.2">
      <c r="A60" s="840"/>
      <c r="B60" s="783"/>
      <c r="C60" s="841"/>
      <c r="D60" s="745" t="s">
        <v>419</v>
      </c>
      <c r="E60" s="839">
        <v>190565192</v>
      </c>
      <c r="F60" s="842" t="s">
        <v>382</v>
      </c>
      <c r="G60" s="656" t="s">
        <v>21</v>
      </c>
      <c r="H60" s="652">
        <v>675.8</v>
      </c>
      <c r="I60" s="654">
        <v>701.1</v>
      </c>
      <c r="J60" s="414">
        <f>SUM(I60*1.03)</f>
        <v>722.13300000000004</v>
      </c>
      <c r="K60" s="414">
        <f>SUM(J60*1.03)</f>
        <v>743.79699000000005</v>
      </c>
      <c r="L60" s="854"/>
      <c r="M60" s="843">
        <v>74</v>
      </c>
      <c r="N60" s="843">
        <v>74</v>
      </c>
      <c r="O60" s="843">
        <v>74</v>
      </c>
      <c r="P60" s="411"/>
      <c r="R60" s="413"/>
    </row>
    <row r="61" spans="1:18" s="392" customFormat="1" ht="21" customHeight="1" x14ac:dyDescent="0.2">
      <c r="A61" s="840"/>
      <c r="B61" s="783"/>
      <c r="C61" s="841"/>
      <c r="D61" s="745"/>
      <c r="E61" s="839"/>
      <c r="F61" s="842"/>
      <c r="G61" s="656" t="s">
        <v>42</v>
      </c>
      <c r="H61" s="652">
        <v>39.799999999999997</v>
      </c>
      <c r="I61" s="417">
        <v>42</v>
      </c>
      <c r="J61" s="414">
        <f>SUM(I61*1.02)</f>
        <v>42.84</v>
      </c>
      <c r="K61" s="414">
        <f>SUM(J61*1.02)</f>
        <v>43.696800000000003</v>
      </c>
      <c r="L61" s="854"/>
      <c r="M61" s="843"/>
      <c r="N61" s="843"/>
      <c r="O61" s="843"/>
      <c r="R61" s="413"/>
    </row>
    <row r="62" spans="1:18" s="392" customFormat="1" ht="21" customHeight="1" x14ac:dyDescent="0.2">
      <c r="A62" s="840"/>
      <c r="B62" s="783"/>
      <c r="C62" s="841"/>
      <c r="D62" s="745"/>
      <c r="E62" s="839"/>
      <c r="F62" s="842"/>
      <c r="G62" s="656" t="s">
        <v>20</v>
      </c>
      <c r="H62" s="652">
        <v>41.5</v>
      </c>
      <c r="I62" s="654">
        <v>60.9</v>
      </c>
      <c r="J62" s="414">
        <f>SUM(H62*1.03)</f>
        <v>42.745000000000005</v>
      </c>
      <c r="K62" s="414">
        <f>SUM(I62*1.03)</f>
        <v>62.726999999999997</v>
      </c>
      <c r="L62" s="854"/>
      <c r="M62" s="843"/>
      <c r="N62" s="843"/>
      <c r="O62" s="843"/>
      <c r="R62" s="413"/>
    </row>
    <row r="63" spans="1:18" s="392" customFormat="1" ht="21" customHeight="1" x14ac:dyDescent="0.2">
      <c r="A63" s="840"/>
      <c r="B63" s="783"/>
      <c r="C63" s="841"/>
      <c r="D63" s="745"/>
      <c r="E63" s="839"/>
      <c r="F63" s="842"/>
      <c r="G63" s="415" t="s">
        <v>23</v>
      </c>
      <c r="H63" s="416">
        <f>SUM(H60:H62)</f>
        <v>757.09999999999991</v>
      </c>
      <c r="I63" s="416">
        <f>SUM(I60:I62)</f>
        <v>804</v>
      </c>
      <c r="J63" s="416">
        <f>SUM(J60:J62)</f>
        <v>807.71800000000007</v>
      </c>
      <c r="K63" s="416">
        <f>SUM(K60:K62)</f>
        <v>850.22079000000008</v>
      </c>
      <c r="L63" s="854"/>
      <c r="M63" s="843"/>
      <c r="N63" s="843"/>
      <c r="O63" s="843"/>
      <c r="R63" s="413"/>
    </row>
    <row r="64" spans="1:18" s="392" customFormat="1" ht="21" customHeight="1" x14ac:dyDescent="0.2">
      <c r="A64" s="840"/>
      <c r="B64" s="783"/>
      <c r="C64" s="841"/>
      <c r="D64" s="736" t="s">
        <v>687</v>
      </c>
      <c r="E64" s="839">
        <v>190565420</v>
      </c>
      <c r="F64" s="842" t="s">
        <v>382</v>
      </c>
      <c r="G64" s="656" t="s">
        <v>21</v>
      </c>
      <c r="H64" s="652">
        <v>609.79999999999995</v>
      </c>
      <c r="I64" s="654">
        <v>643.79999999999995</v>
      </c>
      <c r="J64" s="414">
        <f>SUM(I64*1.03)</f>
        <v>663.11399999999992</v>
      </c>
      <c r="K64" s="414">
        <f>SUM(J64*1.03)</f>
        <v>683.00741999999991</v>
      </c>
      <c r="L64" s="854"/>
      <c r="M64" s="843">
        <v>16.5</v>
      </c>
      <c r="N64" s="843">
        <v>16.5</v>
      </c>
      <c r="O64" s="843">
        <v>16.5</v>
      </c>
      <c r="R64" s="413"/>
    </row>
    <row r="65" spans="1:18" s="392" customFormat="1" ht="21" customHeight="1" x14ac:dyDescent="0.2">
      <c r="A65" s="840"/>
      <c r="B65" s="783"/>
      <c r="C65" s="841"/>
      <c r="D65" s="736"/>
      <c r="E65" s="839"/>
      <c r="F65" s="842"/>
      <c r="G65" s="656" t="s">
        <v>20</v>
      </c>
      <c r="H65" s="652">
        <v>19</v>
      </c>
      <c r="I65" s="654">
        <v>50.8</v>
      </c>
      <c r="J65" s="414">
        <f>SUM(H65*1.03)</f>
        <v>19.57</v>
      </c>
      <c r="K65" s="414">
        <f>SUM(I65*1.03)</f>
        <v>52.323999999999998</v>
      </c>
      <c r="L65" s="854"/>
      <c r="M65" s="843"/>
      <c r="N65" s="843"/>
      <c r="O65" s="843"/>
      <c r="R65" s="413"/>
    </row>
    <row r="66" spans="1:18" s="392" customFormat="1" ht="21" customHeight="1" x14ac:dyDescent="0.2">
      <c r="A66" s="840"/>
      <c r="B66" s="783"/>
      <c r="C66" s="841"/>
      <c r="D66" s="736"/>
      <c r="E66" s="839"/>
      <c r="F66" s="842"/>
      <c r="G66" s="656" t="s">
        <v>42</v>
      </c>
      <c r="H66" s="652">
        <v>2.1</v>
      </c>
      <c r="I66" s="654"/>
      <c r="J66" s="414"/>
      <c r="K66" s="414"/>
      <c r="L66" s="854"/>
      <c r="M66" s="843"/>
      <c r="N66" s="843"/>
      <c r="O66" s="843"/>
      <c r="R66" s="413"/>
    </row>
    <row r="67" spans="1:18" s="392" customFormat="1" ht="21" customHeight="1" x14ac:dyDescent="0.2">
      <c r="A67" s="840"/>
      <c r="B67" s="783"/>
      <c r="C67" s="841"/>
      <c r="D67" s="736"/>
      <c r="E67" s="839"/>
      <c r="F67" s="842"/>
      <c r="G67" s="415" t="s">
        <v>23</v>
      </c>
      <c r="H67" s="416">
        <f>SUM(H64:H66)</f>
        <v>630.9</v>
      </c>
      <c r="I67" s="416">
        <f>SUM(I64:I66)</f>
        <v>694.59999999999991</v>
      </c>
      <c r="J67" s="416">
        <f>SUM(J64:J66)</f>
        <v>682.68399999999997</v>
      </c>
      <c r="K67" s="416">
        <f>SUM(K64:K66)</f>
        <v>735.33141999999987</v>
      </c>
      <c r="L67" s="854"/>
      <c r="M67" s="843"/>
      <c r="N67" s="843"/>
      <c r="O67" s="843"/>
      <c r="R67" s="413"/>
    </row>
    <row r="68" spans="1:18" s="392" customFormat="1" ht="21" customHeight="1" x14ac:dyDescent="0.2">
      <c r="A68" s="840"/>
      <c r="B68" s="845"/>
      <c r="C68" s="841"/>
      <c r="D68" s="736" t="s">
        <v>420</v>
      </c>
      <c r="E68" s="839" t="s">
        <v>402</v>
      </c>
      <c r="F68" s="842" t="s">
        <v>382</v>
      </c>
      <c r="G68" s="656" t="s">
        <v>42</v>
      </c>
      <c r="H68" s="652">
        <v>123.3</v>
      </c>
      <c r="I68" s="654">
        <v>131.19999999999999</v>
      </c>
      <c r="J68" s="532"/>
      <c r="K68" s="532"/>
      <c r="L68" s="854"/>
      <c r="M68" s="844">
        <v>30.95</v>
      </c>
      <c r="N68" s="844"/>
      <c r="O68" s="844"/>
      <c r="P68" s="411"/>
      <c r="R68" s="413"/>
    </row>
    <row r="69" spans="1:18" s="392" customFormat="1" ht="21" customHeight="1" x14ac:dyDescent="0.2">
      <c r="A69" s="840"/>
      <c r="B69" s="846"/>
      <c r="C69" s="841"/>
      <c r="D69" s="736"/>
      <c r="E69" s="839"/>
      <c r="F69" s="842"/>
      <c r="G69" s="656" t="s">
        <v>21</v>
      </c>
      <c r="H69" s="652">
        <v>49.8</v>
      </c>
      <c r="I69" s="417">
        <v>49.7</v>
      </c>
      <c r="J69" s="532"/>
      <c r="K69" s="532"/>
      <c r="L69" s="854"/>
      <c r="M69" s="844"/>
      <c r="N69" s="844"/>
      <c r="O69" s="844"/>
      <c r="R69" s="413"/>
    </row>
    <row r="70" spans="1:18" s="392" customFormat="1" ht="21" customHeight="1" x14ac:dyDescent="0.2">
      <c r="A70" s="840"/>
      <c r="B70" s="846"/>
      <c r="C70" s="841"/>
      <c r="D70" s="736"/>
      <c r="E70" s="839"/>
      <c r="F70" s="842"/>
      <c r="G70" s="656" t="s">
        <v>20</v>
      </c>
      <c r="H70" s="652"/>
      <c r="I70" s="654"/>
      <c r="J70" s="414"/>
      <c r="K70" s="414"/>
      <c r="L70" s="854"/>
      <c r="M70" s="844"/>
      <c r="N70" s="844"/>
      <c r="O70" s="844"/>
      <c r="R70" s="413"/>
    </row>
    <row r="71" spans="1:18" s="392" customFormat="1" ht="21" customHeight="1" x14ac:dyDescent="0.2">
      <c r="A71" s="840"/>
      <c r="B71" s="847"/>
      <c r="C71" s="841"/>
      <c r="D71" s="736"/>
      <c r="E71" s="839"/>
      <c r="F71" s="842"/>
      <c r="G71" s="415" t="s">
        <v>23</v>
      </c>
      <c r="H71" s="416">
        <f>SUM(H68:H70)</f>
        <v>173.1</v>
      </c>
      <c r="I71" s="416">
        <f>SUM(I68:I70)</f>
        <v>180.89999999999998</v>
      </c>
      <c r="J71" s="416"/>
      <c r="K71" s="416"/>
      <c r="L71" s="854"/>
      <c r="M71" s="844"/>
      <c r="N71" s="844"/>
      <c r="O71" s="844"/>
      <c r="R71" s="413"/>
    </row>
    <row r="72" spans="1:18" s="392" customFormat="1" ht="21" customHeight="1" x14ac:dyDescent="0.2">
      <c r="A72" s="840"/>
      <c r="B72" s="783"/>
      <c r="C72" s="841"/>
      <c r="D72" s="745" t="s">
        <v>421</v>
      </c>
      <c r="E72" s="839">
        <v>190566860</v>
      </c>
      <c r="F72" s="842" t="s">
        <v>382</v>
      </c>
      <c r="G72" s="656" t="s">
        <v>21</v>
      </c>
      <c r="H72" s="652">
        <v>627.79999999999995</v>
      </c>
      <c r="I72" s="654">
        <v>687.3</v>
      </c>
      <c r="J72" s="414">
        <f>SUM(I72*1.03)</f>
        <v>707.91899999999998</v>
      </c>
      <c r="K72" s="414">
        <f>SUM(J72*1.03)</f>
        <v>729.15656999999999</v>
      </c>
      <c r="L72" s="854"/>
      <c r="M72" s="844">
        <v>41.67</v>
      </c>
      <c r="N72" s="844">
        <v>41.67</v>
      </c>
      <c r="O72" s="844">
        <v>41.67</v>
      </c>
      <c r="R72" s="413"/>
    </row>
    <row r="73" spans="1:18" s="392" customFormat="1" ht="21" customHeight="1" x14ac:dyDescent="0.2">
      <c r="A73" s="840"/>
      <c r="B73" s="783"/>
      <c r="C73" s="841"/>
      <c r="D73" s="745"/>
      <c r="E73" s="839"/>
      <c r="F73" s="842"/>
      <c r="G73" s="656" t="s">
        <v>20</v>
      </c>
      <c r="H73" s="652">
        <v>44.8</v>
      </c>
      <c r="I73" s="654">
        <v>52.9</v>
      </c>
      <c r="J73" s="414">
        <f t="shared" ref="J73:K73" si="7">SUM(H73*1.03)</f>
        <v>46.143999999999998</v>
      </c>
      <c r="K73" s="414">
        <f t="shared" si="7"/>
        <v>54.487000000000002</v>
      </c>
      <c r="L73" s="854"/>
      <c r="M73" s="844"/>
      <c r="N73" s="844"/>
      <c r="O73" s="844"/>
      <c r="R73" s="413"/>
    </row>
    <row r="74" spans="1:18" s="392" customFormat="1" ht="21" customHeight="1" x14ac:dyDescent="0.2">
      <c r="A74" s="840"/>
      <c r="B74" s="783"/>
      <c r="C74" s="841"/>
      <c r="D74" s="745"/>
      <c r="E74" s="839"/>
      <c r="F74" s="842"/>
      <c r="G74" s="656" t="s">
        <v>42</v>
      </c>
      <c r="H74" s="652">
        <v>25.2</v>
      </c>
      <c r="I74" s="654"/>
      <c r="J74" s="414"/>
      <c r="K74" s="414"/>
      <c r="L74" s="854"/>
      <c r="M74" s="844"/>
      <c r="N74" s="844"/>
      <c r="O74" s="844"/>
      <c r="R74" s="413"/>
    </row>
    <row r="75" spans="1:18" s="392" customFormat="1" ht="21" customHeight="1" x14ac:dyDescent="0.2">
      <c r="A75" s="840"/>
      <c r="B75" s="783"/>
      <c r="C75" s="841"/>
      <c r="D75" s="745"/>
      <c r="E75" s="839"/>
      <c r="F75" s="842"/>
      <c r="G75" s="415" t="s">
        <v>23</v>
      </c>
      <c r="H75" s="416">
        <f>SUM(H72:H74)</f>
        <v>697.8</v>
      </c>
      <c r="I75" s="416">
        <f>SUM(I72:I74)</f>
        <v>740.19999999999993</v>
      </c>
      <c r="J75" s="416">
        <f>SUM(J72:J74)</f>
        <v>754.06299999999999</v>
      </c>
      <c r="K75" s="416">
        <f>SUM(K72:K74)</f>
        <v>783.64356999999995</v>
      </c>
      <c r="L75" s="854"/>
      <c r="M75" s="844"/>
      <c r="N75" s="844"/>
      <c r="O75" s="844"/>
      <c r="R75" s="413"/>
    </row>
    <row r="76" spans="1:18" s="392" customFormat="1" ht="21" customHeight="1" x14ac:dyDescent="0.2">
      <c r="A76" s="840"/>
      <c r="B76" s="783"/>
      <c r="C76" s="841"/>
      <c r="D76" s="745" t="s">
        <v>422</v>
      </c>
      <c r="E76" s="839">
        <v>190565954</v>
      </c>
      <c r="F76" s="842" t="s">
        <v>382</v>
      </c>
      <c r="G76" s="656" t="s">
        <v>21</v>
      </c>
      <c r="H76" s="652">
        <v>423.4</v>
      </c>
      <c r="I76" s="654">
        <v>479.8</v>
      </c>
      <c r="J76" s="414">
        <f>SUM(I76*1.03)</f>
        <v>494.19400000000002</v>
      </c>
      <c r="K76" s="414">
        <f>SUM(J76*1.03)</f>
        <v>509.01982000000004</v>
      </c>
      <c r="L76" s="854"/>
      <c r="M76" s="843">
        <v>21</v>
      </c>
      <c r="N76" s="843">
        <v>21</v>
      </c>
      <c r="O76" s="843">
        <v>21</v>
      </c>
      <c r="R76" s="413"/>
    </row>
    <row r="77" spans="1:18" s="392" customFormat="1" ht="21" customHeight="1" x14ac:dyDescent="0.2">
      <c r="A77" s="840"/>
      <c r="B77" s="783"/>
      <c r="C77" s="841"/>
      <c r="D77" s="745"/>
      <c r="E77" s="839"/>
      <c r="F77" s="842"/>
      <c r="G77" s="656" t="s">
        <v>20</v>
      </c>
      <c r="H77" s="652">
        <v>12.1</v>
      </c>
      <c r="I77" s="654">
        <v>17.5</v>
      </c>
      <c r="J77" s="414">
        <f t="shared" ref="J77:K77" si="8">SUM(H77*1.03)</f>
        <v>12.462999999999999</v>
      </c>
      <c r="K77" s="414">
        <f t="shared" si="8"/>
        <v>18.025000000000002</v>
      </c>
      <c r="L77" s="854"/>
      <c r="M77" s="843"/>
      <c r="N77" s="843"/>
      <c r="O77" s="843"/>
      <c r="R77" s="413"/>
    </row>
    <row r="78" spans="1:18" s="392" customFormat="1" ht="21" customHeight="1" x14ac:dyDescent="0.2">
      <c r="A78" s="840"/>
      <c r="B78" s="783"/>
      <c r="C78" s="841"/>
      <c r="D78" s="745"/>
      <c r="E78" s="839"/>
      <c r="F78" s="842"/>
      <c r="G78" s="656" t="s">
        <v>42</v>
      </c>
      <c r="H78" s="652">
        <v>15.4</v>
      </c>
      <c r="I78" s="654"/>
      <c r="J78" s="414"/>
      <c r="K78" s="414"/>
      <c r="L78" s="854"/>
      <c r="M78" s="843"/>
      <c r="N78" s="843"/>
      <c r="O78" s="843"/>
      <c r="R78" s="413"/>
    </row>
    <row r="79" spans="1:18" s="392" customFormat="1" ht="21" customHeight="1" x14ac:dyDescent="0.2">
      <c r="A79" s="840"/>
      <c r="B79" s="783"/>
      <c r="C79" s="841"/>
      <c r="D79" s="745"/>
      <c r="E79" s="839"/>
      <c r="F79" s="842"/>
      <c r="G79" s="415" t="s">
        <v>23</v>
      </c>
      <c r="H79" s="416">
        <f>SUM(H76:H78)</f>
        <v>450.9</v>
      </c>
      <c r="I79" s="416">
        <f>SUM(I76:I78)</f>
        <v>497.3</v>
      </c>
      <c r="J79" s="416">
        <f>SUM(J76:J78)</f>
        <v>506.65700000000004</v>
      </c>
      <c r="K79" s="416">
        <f>SUM(K76:K78)</f>
        <v>527.04482000000007</v>
      </c>
      <c r="L79" s="854"/>
      <c r="M79" s="843"/>
      <c r="N79" s="843"/>
      <c r="O79" s="843"/>
      <c r="R79" s="413"/>
    </row>
    <row r="80" spans="1:18" s="392" customFormat="1" ht="21" customHeight="1" x14ac:dyDescent="0.2">
      <c r="A80" s="840"/>
      <c r="B80" s="783"/>
      <c r="C80" s="841"/>
      <c r="D80" s="745" t="s">
        <v>423</v>
      </c>
      <c r="E80" s="839">
        <v>157701712</v>
      </c>
      <c r="F80" s="842" t="s">
        <v>382</v>
      </c>
      <c r="G80" s="656" t="s">
        <v>21</v>
      </c>
      <c r="H80" s="652">
        <v>151.5</v>
      </c>
      <c r="I80" s="654">
        <v>160.1</v>
      </c>
      <c r="J80" s="414">
        <f>SUM(I80*1.03)</f>
        <v>164.90299999999999</v>
      </c>
      <c r="K80" s="414">
        <f>SUM(J80*1.03)</f>
        <v>169.85008999999999</v>
      </c>
      <c r="L80" s="854"/>
      <c r="M80" s="843">
        <v>12</v>
      </c>
      <c r="N80" s="843">
        <v>12</v>
      </c>
      <c r="O80" s="843">
        <v>12</v>
      </c>
      <c r="R80" s="413"/>
    </row>
    <row r="81" spans="1:81" s="392" customFormat="1" ht="21" customHeight="1" x14ac:dyDescent="0.2">
      <c r="A81" s="840"/>
      <c r="B81" s="783"/>
      <c r="C81" s="841"/>
      <c r="D81" s="745"/>
      <c r="E81" s="839"/>
      <c r="F81" s="842"/>
      <c r="G81" s="656" t="s">
        <v>20</v>
      </c>
      <c r="H81" s="652">
        <v>19.5</v>
      </c>
      <c r="I81" s="654">
        <v>16</v>
      </c>
      <c r="J81" s="414">
        <f>SUM(H81*1.03)</f>
        <v>20.085000000000001</v>
      </c>
      <c r="K81" s="414">
        <f>SUM(I81*1.03)</f>
        <v>16.48</v>
      </c>
      <c r="L81" s="854"/>
      <c r="M81" s="843"/>
      <c r="N81" s="843"/>
      <c r="O81" s="843"/>
      <c r="R81" s="413"/>
    </row>
    <row r="82" spans="1:81" s="392" customFormat="1" ht="21" customHeight="1" x14ac:dyDescent="0.2">
      <c r="A82" s="840"/>
      <c r="B82" s="783"/>
      <c r="C82" s="841"/>
      <c r="D82" s="745"/>
      <c r="E82" s="839"/>
      <c r="F82" s="842"/>
      <c r="G82" s="656" t="s">
        <v>42</v>
      </c>
      <c r="H82" s="652">
        <v>12</v>
      </c>
      <c r="I82" s="654"/>
      <c r="J82" s="414"/>
      <c r="K82" s="414"/>
      <c r="L82" s="854"/>
      <c r="M82" s="843"/>
      <c r="N82" s="843"/>
      <c r="O82" s="843"/>
      <c r="R82" s="413"/>
    </row>
    <row r="83" spans="1:81" s="392" customFormat="1" ht="21" customHeight="1" x14ac:dyDescent="0.2">
      <c r="A83" s="840"/>
      <c r="B83" s="783"/>
      <c r="C83" s="841"/>
      <c r="D83" s="745"/>
      <c r="E83" s="839"/>
      <c r="F83" s="842"/>
      <c r="G83" s="415" t="s">
        <v>23</v>
      </c>
      <c r="H83" s="416">
        <f>SUM(H80:H82)</f>
        <v>183</v>
      </c>
      <c r="I83" s="416">
        <f>SUM(I80:I81)</f>
        <v>176.1</v>
      </c>
      <c r="J83" s="416">
        <f>SUM(J80:J81)</f>
        <v>184.988</v>
      </c>
      <c r="K83" s="416">
        <f>SUM(K80:K81)</f>
        <v>186.33008999999998</v>
      </c>
      <c r="L83" s="855"/>
      <c r="M83" s="843"/>
      <c r="N83" s="843"/>
      <c r="O83" s="843"/>
      <c r="R83" s="413"/>
    </row>
    <row r="84" spans="1:81" s="392" customFormat="1" ht="21" customHeight="1" x14ac:dyDescent="0.2">
      <c r="A84" s="832" t="s">
        <v>415</v>
      </c>
      <c r="B84" s="832"/>
      <c r="C84" s="832"/>
      <c r="D84" s="832"/>
      <c r="E84" s="832"/>
      <c r="F84" s="832"/>
      <c r="G84" s="657" t="s">
        <v>23</v>
      </c>
      <c r="H84" s="412">
        <f>SUM(H83,H79,H75,H71,H67,H63,H59,H55,H51,H48,H44,H40,H36)</f>
        <v>5981.2999999999993</v>
      </c>
      <c r="I84" s="412">
        <f>SUM(I83,I79,I75,I71,I67,I63,I59,I55,I51,I48,I44,I40,I36)</f>
        <v>6388.4000000000015</v>
      </c>
      <c r="J84" s="412">
        <f>SUM(J83,J79,J75,J71,J67,J63,J59,J55,J51,J48,J44,J40,J36)</f>
        <v>6213.3639999999996</v>
      </c>
      <c r="K84" s="412">
        <f>SUM(K83,K79,K75,K71,K67,K63,K59,K55,K51,K48,K44,K40,K36)</f>
        <v>6544.9270199999983</v>
      </c>
      <c r="L84" s="833"/>
      <c r="M84" s="833"/>
      <c r="N84" s="833"/>
      <c r="O84" s="833"/>
      <c r="R84" s="413"/>
    </row>
    <row r="85" spans="1:81" s="392" customFormat="1" ht="25.9" customHeight="1" x14ac:dyDescent="0.2">
      <c r="A85" s="742" t="s">
        <v>18</v>
      </c>
      <c r="B85" s="743" t="s">
        <v>18</v>
      </c>
      <c r="C85" s="834" t="s">
        <v>29</v>
      </c>
      <c r="D85" s="736" t="s">
        <v>424</v>
      </c>
      <c r="E85" s="835" t="s">
        <v>151</v>
      </c>
      <c r="F85" s="761" t="s">
        <v>36</v>
      </c>
      <c r="G85" s="656" t="s">
        <v>22</v>
      </c>
      <c r="H85" s="661">
        <v>54.4</v>
      </c>
      <c r="I85" s="594"/>
      <c r="J85" s="661"/>
      <c r="K85" s="656"/>
      <c r="L85" s="836"/>
      <c r="M85" s="829"/>
      <c r="N85" s="829"/>
      <c r="O85" s="829"/>
      <c r="R85" s="413"/>
    </row>
    <row r="86" spans="1:81" s="392" customFormat="1" ht="23.45" customHeight="1" x14ac:dyDescent="0.2">
      <c r="A86" s="742"/>
      <c r="B86" s="743"/>
      <c r="C86" s="834"/>
      <c r="D86" s="736"/>
      <c r="E86" s="835"/>
      <c r="F86" s="761"/>
      <c r="G86" s="656" t="s">
        <v>21</v>
      </c>
      <c r="H86" s="661">
        <v>9.6</v>
      </c>
      <c r="I86" s="594"/>
      <c r="J86" s="661"/>
      <c r="K86" s="656"/>
      <c r="L86" s="836"/>
      <c r="M86" s="829"/>
      <c r="N86" s="829"/>
      <c r="O86" s="829"/>
      <c r="R86" s="413"/>
    </row>
    <row r="87" spans="1:81" s="392" customFormat="1" ht="25.5" customHeight="1" x14ac:dyDescent="0.2">
      <c r="A87" s="742"/>
      <c r="B87" s="743"/>
      <c r="C87" s="834"/>
      <c r="D87" s="736"/>
      <c r="E87" s="835"/>
      <c r="F87" s="761"/>
      <c r="G87" s="415" t="s">
        <v>23</v>
      </c>
      <c r="H87" s="415">
        <f>SUM(H85:H86)</f>
        <v>64</v>
      </c>
      <c r="I87" s="415"/>
      <c r="J87" s="415"/>
      <c r="K87" s="415"/>
      <c r="L87" s="837"/>
      <c r="M87" s="807"/>
      <c r="N87" s="807"/>
      <c r="O87" s="807"/>
      <c r="R87" s="413"/>
    </row>
    <row r="88" spans="1:81" s="392" customFormat="1" ht="38.450000000000003" customHeight="1" x14ac:dyDescent="0.2">
      <c r="A88" s="742" t="s">
        <v>18</v>
      </c>
      <c r="B88" s="743" t="s">
        <v>18</v>
      </c>
      <c r="C88" s="834" t="s">
        <v>38</v>
      </c>
      <c r="D88" s="838" t="s">
        <v>425</v>
      </c>
      <c r="E88" s="839">
        <v>288712070</v>
      </c>
      <c r="F88" s="761" t="s">
        <v>36</v>
      </c>
      <c r="G88" s="418" t="s">
        <v>21</v>
      </c>
      <c r="H88" s="419">
        <v>7.9</v>
      </c>
      <c r="I88" s="609">
        <v>8</v>
      </c>
      <c r="J88" s="419">
        <v>8</v>
      </c>
      <c r="K88" s="419">
        <v>8</v>
      </c>
      <c r="L88" s="769" t="s">
        <v>426</v>
      </c>
      <c r="M88" s="830">
        <v>11</v>
      </c>
      <c r="N88" s="830">
        <v>11</v>
      </c>
      <c r="O88" s="830">
        <v>11</v>
      </c>
      <c r="P88" s="411"/>
    </row>
    <row r="89" spans="1:81" s="392" customFormat="1" ht="26.25" customHeight="1" x14ac:dyDescent="0.2">
      <c r="A89" s="742"/>
      <c r="B89" s="743"/>
      <c r="C89" s="834"/>
      <c r="D89" s="838"/>
      <c r="E89" s="839"/>
      <c r="F89" s="761"/>
      <c r="G89" s="415" t="s">
        <v>23</v>
      </c>
      <c r="H89" s="416">
        <f>SUM(H88)</f>
        <v>7.9</v>
      </c>
      <c r="I89" s="416">
        <f>SUM(I88)</f>
        <v>8</v>
      </c>
      <c r="J89" s="416">
        <f>SUM(J88)</f>
        <v>8</v>
      </c>
      <c r="K89" s="416">
        <f>SUM(K88)</f>
        <v>8</v>
      </c>
      <c r="L89" s="769"/>
      <c r="M89" s="830"/>
      <c r="N89" s="830"/>
      <c r="O89" s="830"/>
      <c r="R89" s="413"/>
    </row>
    <row r="90" spans="1:81" s="421" customFormat="1" ht="33.75" customHeight="1" x14ac:dyDescent="0.2">
      <c r="A90" s="742" t="s">
        <v>18</v>
      </c>
      <c r="B90" s="743" t="s">
        <v>18</v>
      </c>
      <c r="C90" s="834" t="s">
        <v>45</v>
      </c>
      <c r="D90" s="769" t="s">
        <v>692</v>
      </c>
      <c r="E90" s="839">
        <v>288712070</v>
      </c>
      <c r="F90" s="761" t="s">
        <v>36</v>
      </c>
      <c r="G90" s="418" t="s">
        <v>21</v>
      </c>
      <c r="H90" s="419"/>
      <c r="I90" s="609">
        <v>50</v>
      </c>
      <c r="J90" s="419">
        <v>50</v>
      </c>
      <c r="K90" s="419">
        <v>50</v>
      </c>
      <c r="L90" s="769" t="s">
        <v>693</v>
      </c>
      <c r="M90" s="830">
        <v>9</v>
      </c>
      <c r="N90" s="830">
        <v>9</v>
      </c>
      <c r="O90" s="830">
        <v>9</v>
      </c>
      <c r="P90" s="678"/>
      <c r="Q90" s="420"/>
      <c r="R90" s="420"/>
      <c r="S90" s="420"/>
      <c r="T90" s="420"/>
      <c r="U90" s="420"/>
      <c r="V90" s="420"/>
      <c r="W90" s="392"/>
      <c r="X90" s="392"/>
      <c r="Y90" s="392"/>
      <c r="Z90" s="392"/>
      <c r="AA90" s="392"/>
      <c r="AB90" s="392"/>
      <c r="AC90" s="392"/>
      <c r="AD90" s="392"/>
      <c r="AE90" s="392"/>
      <c r="AF90" s="392"/>
      <c r="AG90" s="392"/>
      <c r="AH90" s="392"/>
      <c r="AI90" s="392"/>
      <c r="AJ90" s="392"/>
      <c r="AK90" s="392"/>
      <c r="AL90" s="392"/>
      <c r="AM90" s="392"/>
      <c r="AN90" s="392"/>
      <c r="AO90" s="392"/>
      <c r="AP90" s="392"/>
      <c r="AQ90" s="392"/>
      <c r="AR90" s="392"/>
      <c r="AS90" s="392"/>
      <c r="AT90" s="392"/>
      <c r="AU90" s="392"/>
      <c r="AV90" s="392"/>
      <c r="AW90" s="392"/>
      <c r="AX90" s="392"/>
      <c r="AY90" s="392"/>
      <c r="AZ90" s="392"/>
      <c r="BA90" s="392"/>
      <c r="BB90" s="392"/>
      <c r="BC90" s="392"/>
      <c r="BD90" s="392"/>
      <c r="BE90" s="392"/>
      <c r="BF90" s="392"/>
      <c r="BG90" s="392"/>
      <c r="BH90" s="392"/>
      <c r="BI90" s="392"/>
      <c r="BJ90" s="392"/>
      <c r="BK90" s="392"/>
      <c r="BL90" s="392"/>
      <c r="BM90" s="392"/>
      <c r="BN90" s="392"/>
      <c r="BO90" s="392"/>
      <c r="BP90" s="392"/>
      <c r="BQ90" s="392"/>
      <c r="BR90" s="392"/>
      <c r="BS90" s="392"/>
      <c r="BT90" s="392"/>
      <c r="BU90" s="392"/>
      <c r="BV90" s="392"/>
      <c r="BW90" s="392"/>
      <c r="BX90" s="392"/>
      <c r="BY90" s="392"/>
      <c r="BZ90" s="392"/>
      <c r="CA90" s="392"/>
      <c r="CB90" s="392"/>
      <c r="CC90" s="392"/>
    </row>
    <row r="91" spans="1:81" s="421" customFormat="1" ht="33.75" customHeight="1" x14ac:dyDescent="0.2">
      <c r="A91" s="742"/>
      <c r="B91" s="743"/>
      <c r="C91" s="834"/>
      <c r="D91" s="769"/>
      <c r="E91" s="839"/>
      <c r="F91" s="761"/>
      <c r="G91" s="415" t="s">
        <v>23</v>
      </c>
      <c r="H91" s="416"/>
      <c r="I91" s="416">
        <f>SUM(I90)</f>
        <v>50</v>
      </c>
      <c r="J91" s="416">
        <f>SUM(J90)</f>
        <v>50</v>
      </c>
      <c r="K91" s="416">
        <f>SUM(K90)</f>
        <v>50</v>
      </c>
      <c r="L91" s="769"/>
      <c r="M91" s="830"/>
      <c r="N91" s="830"/>
      <c r="O91" s="830"/>
      <c r="P91" s="678"/>
      <c r="Q91" s="420"/>
      <c r="R91" s="420"/>
      <c r="S91" s="420"/>
      <c r="T91" s="420"/>
      <c r="U91" s="420"/>
      <c r="V91" s="420"/>
      <c r="W91" s="392"/>
      <c r="X91" s="392"/>
      <c r="Y91" s="392"/>
      <c r="Z91" s="392"/>
      <c r="AA91" s="392"/>
      <c r="AB91" s="392"/>
      <c r="AC91" s="392"/>
      <c r="AD91" s="392"/>
      <c r="AE91" s="392"/>
      <c r="AF91" s="392"/>
      <c r="AG91" s="392"/>
      <c r="AH91" s="392"/>
      <c r="AI91" s="392"/>
      <c r="AJ91" s="392"/>
      <c r="AK91" s="392"/>
      <c r="AL91" s="392"/>
      <c r="AM91" s="392"/>
      <c r="AN91" s="392"/>
      <c r="AO91" s="392"/>
      <c r="AP91" s="392"/>
      <c r="AQ91" s="392"/>
      <c r="AR91" s="392"/>
      <c r="AS91" s="392"/>
      <c r="AT91" s="392"/>
      <c r="AU91" s="392"/>
      <c r="AV91" s="392"/>
      <c r="AW91" s="392"/>
      <c r="AX91" s="392"/>
      <c r="AY91" s="392"/>
      <c r="AZ91" s="392"/>
      <c r="BA91" s="392"/>
      <c r="BB91" s="392"/>
      <c r="BC91" s="392"/>
      <c r="BD91" s="392"/>
      <c r="BE91" s="392"/>
      <c r="BF91" s="392"/>
      <c r="BG91" s="392"/>
      <c r="BH91" s="392"/>
      <c r="BI91" s="392"/>
      <c r="BJ91" s="392"/>
      <c r="BK91" s="392"/>
      <c r="BL91" s="392"/>
      <c r="BM91" s="392"/>
      <c r="BN91" s="392"/>
      <c r="BO91" s="392"/>
      <c r="BP91" s="392"/>
      <c r="BQ91" s="392"/>
      <c r="BR91" s="392"/>
      <c r="BS91" s="392"/>
      <c r="BT91" s="392"/>
      <c r="BU91" s="392"/>
      <c r="BV91" s="392"/>
      <c r="BW91" s="392"/>
      <c r="BX91" s="392"/>
      <c r="BY91" s="392"/>
      <c r="BZ91" s="392"/>
      <c r="CA91" s="392"/>
      <c r="CB91" s="392"/>
      <c r="CC91" s="392"/>
    </row>
    <row r="92" spans="1:81" s="392" customFormat="1" ht="18" customHeight="1" x14ac:dyDescent="0.2">
      <c r="A92" s="639" t="s">
        <v>18</v>
      </c>
      <c r="B92" s="640" t="s">
        <v>24</v>
      </c>
      <c r="C92" s="831" t="s">
        <v>427</v>
      </c>
      <c r="D92" s="831"/>
      <c r="E92" s="831"/>
      <c r="F92" s="831"/>
      <c r="G92" s="831"/>
      <c r="H92" s="831"/>
      <c r="I92" s="831"/>
      <c r="J92" s="831"/>
      <c r="K92" s="831"/>
      <c r="L92" s="831"/>
      <c r="M92" s="831"/>
      <c r="N92" s="831"/>
      <c r="O92" s="831"/>
      <c r="P92" s="420"/>
      <c r="Q92" s="420"/>
      <c r="R92" s="420"/>
      <c r="S92" s="420"/>
    </row>
    <row r="93" spans="1:81" s="392" customFormat="1" ht="30" customHeight="1" x14ac:dyDescent="0.2">
      <c r="A93" s="822" t="s">
        <v>18</v>
      </c>
      <c r="B93" s="825" t="s">
        <v>24</v>
      </c>
      <c r="C93" s="887" t="s">
        <v>38</v>
      </c>
      <c r="D93" s="890" t="s">
        <v>767</v>
      </c>
      <c r="E93" s="810">
        <v>288712070</v>
      </c>
      <c r="F93" s="799" t="s">
        <v>689</v>
      </c>
      <c r="G93" s="419" t="s">
        <v>22</v>
      </c>
      <c r="H93" s="610"/>
      <c r="I93" s="468"/>
      <c r="J93" s="419">
        <v>548.70000000000005</v>
      </c>
      <c r="K93" s="419">
        <v>548.70000000000005</v>
      </c>
      <c r="L93" s="796" t="s">
        <v>740</v>
      </c>
      <c r="M93" s="799" t="s">
        <v>690</v>
      </c>
      <c r="N93" s="799"/>
      <c r="O93" s="799" t="s">
        <v>739</v>
      </c>
      <c r="P93" s="705"/>
      <c r="Q93" s="411"/>
      <c r="R93" s="411"/>
      <c r="S93" s="411"/>
    </row>
    <row r="94" spans="1:81" s="392" customFormat="1" ht="30" customHeight="1" x14ac:dyDescent="0.2">
      <c r="A94" s="823"/>
      <c r="B94" s="826"/>
      <c r="C94" s="888"/>
      <c r="D94" s="891"/>
      <c r="E94" s="811"/>
      <c r="F94" s="800"/>
      <c r="G94" s="419" t="s">
        <v>44</v>
      </c>
      <c r="H94" s="610"/>
      <c r="I94" s="468"/>
      <c r="J94" s="610"/>
      <c r="K94" s="610"/>
      <c r="L94" s="797"/>
      <c r="M94" s="800"/>
      <c r="N94" s="800"/>
      <c r="O94" s="800"/>
      <c r="P94" s="705"/>
      <c r="Q94" s="411"/>
      <c r="R94" s="411"/>
      <c r="S94" s="411"/>
    </row>
    <row r="95" spans="1:81" s="392" customFormat="1" ht="24.6" customHeight="1" x14ac:dyDescent="0.2">
      <c r="A95" s="823"/>
      <c r="B95" s="826"/>
      <c r="C95" s="888"/>
      <c r="D95" s="891"/>
      <c r="E95" s="811"/>
      <c r="F95" s="800"/>
      <c r="G95" s="419" t="s">
        <v>21</v>
      </c>
      <c r="H95" s="610"/>
      <c r="I95" s="468">
        <v>10</v>
      </c>
      <c r="J95" s="419">
        <v>97</v>
      </c>
      <c r="K95" s="419">
        <v>96</v>
      </c>
      <c r="L95" s="797"/>
      <c r="M95" s="800"/>
      <c r="N95" s="800"/>
      <c r="O95" s="800"/>
      <c r="P95" s="705"/>
      <c r="Q95" s="411"/>
      <c r="R95" s="411"/>
      <c r="S95" s="411"/>
    </row>
    <row r="96" spans="1:81" s="392" customFormat="1" ht="28.5" customHeight="1" x14ac:dyDescent="0.2">
      <c r="A96" s="824"/>
      <c r="B96" s="827"/>
      <c r="C96" s="889"/>
      <c r="D96" s="892"/>
      <c r="E96" s="812"/>
      <c r="F96" s="801"/>
      <c r="G96" s="423" t="s">
        <v>23</v>
      </c>
      <c r="H96" s="424"/>
      <c r="I96" s="425">
        <f>SUM(I93:I95)</f>
        <v>10</v>
      </c>
      <c r="J96" s="424">
        <f>SUM(J93:J95)</f>
        <v>645.70000000000005</v>
      </c>
      <c r="K96" s="424">
        <f>SUM(K93:K95)</f>
        <v>644.70000000000005</v>
      </c>
      <c r="L96" s="798"/>
      <c r="M96" s="801"/>
      <c r="N96" s="801"/>
      <c r="O96" s="801"/>
      <c r="R96" s="413"/>
    </row>
    <row r="97" spans="1:22" s="392" customFormat="1" ht="28.5" customHeight="1" x14ac:dyDescent="0.2">
      <c r="A97" s="822" t="s">
        <v>18</v>
      </c>
      <c r="B97" s="825" t="s">
        <v>24</v>
      </c>
      <c r="C97" s="887" t="s">
        <v>45</v>
      </c>
      <c r="D97" s="890" t="s">
        <v>735</v>
      </c>
      <c r="E97" s="810">
        <v>288712070</v>
      </c>
      <c r="F97" s="799" t="s">
        <v>689</v>
      </c>
      <c r="G97" s="419" t="s">
        <v>22</v>
      </c>
      <c r="H97" s="610"/>
      <c r="I97" s="468"/>
      <c r="J97" s="419">
        <v>280</v>
      </c>
      <c r="K97" s="419">
        <v>85.5</v>
      </c>
      <c r="L97" s="796" t="s">
        <v>768</v>
      </c>
      <c r="M97" s="799" t="s">
        <v>690</v>
      </c>
      <c r="N97" s="799"/>
      <c r="O97" s="799" t="s">
        <v>621</v>
      </c>
      <c r="P97" s="706"/>
    </row>
    <row r="98" spans="1:22" s="392" customFormat="1" ht="28.5" customHeight="1" x14ac:dyDescent="0.2">
      <c r="A98" s="823"/>
      <c r="B98" s="826"/>
      <c r="C98" s="888"/>
      <c r="D98" s="891"/>
      <c r="E98" s="811"/>
      <c r="F98" s="800"/>
      <c r="G98" s="419" t="s">
        <v>44</v>
      </c>
      <c r="H98" s="610"/>
      <c r="I98" s="468"/>
      <c r="J98" s="419"/>
      <c r="K98" s="419"/>
      <c r="L98" s="797"/>
      <c r="M98" s="800"/>
      <c r="N98" s="800"/>
      <c r="O98" s="800"/>
      <c r="P98" s="706"/>
    </row>
    <row r="99" spans="1:22" s="392" customFormat="1" ht="27" customHeight="1" x14ac:dyDescent="0.2">
      <c r="A99" s="823"/>
      <c r="B99" s="826"/>
      <c r="C99" s="888"/>
      <c r="D99" s="891"/>
      <c r="E99" s="811"/>
      <c r="F99" s="800"/>
      <c r="G99" s="419" t="s">
        <v>21</v>
      </c>
      <c r="H99" s="610"/>
      <c r="I99" s="468">
        <v>10</v>
      </c>
      <c r="J99" s="419">
        <v>30</v>
      </c>
      <c r="K99" s="419">
        <v>34.5</v>
      </c>
      <c r="L99" s="797"/>
      <c r="M99" s="800"/>
      <c r="N99" s="800"/>
      <c r="O99" s="800"/>
    </row>
    <row r="100" spans="1:22" s="392" customFormat="1" ht="27" customHeight="1" x14ac:dyDescent="0.2">
      <c r="A100" s="824"/>
      <c r="B100" s="827"/>
      <c r="C100" s="889"/>
      <c r="D100" s="892"/>
      <c r="E100" s="812"/>
      <c r="F100" s="801"/>
      <c r="G100" s="423" t="s">
        <v>23</v>
      </c>
      <c r="H100" s="424"/>
      <c r="I100" s="425">
        <f>SUM(I97:I99)</f>
        <v>10</v>
      </c>
      <c r="J100" s="424">
        <f>SUM(J97:J99)</f>
        <v>310</v>
      </c>
      <c r="K100" s="424">
        <f>SUM(K97:K99)</f>
        <v>120</v>
      </c>
      <c r="L100" s="798"/>
      <c r="M100" s="801"/>
      <c r="N100" s="801"/>
      <c r="O100" s="801"/>
    </row>
    <row r="101" spans="1:22" s="392" customFormat="1" ht="33" customHeight="1" x14ac:dyDescent="0.2">
      <c r="A101" s="886" t="s">
        <v>428</v>
      </c>
      <c r="B101" s="893" t="s">
        <v>24</v>
      </c>
      <c r="C101" s="820" t="s">
        <v>27</v>
      </c>
      <c r="D101" s="894" t="s">
        <v>636</v>
      </c>
      <c r="E101" s="895" t="s">
        <v>429</v>
      </c>
      <c r="F101" s="802" t="s">
        <v>29</v>
      </c>
      <c r="G101" s="667" t="s">
        <v>22</v>
      </c>
      <c r="H101" s="418">
        <v>57.8</v>
      </c>
      <c r="I101" s="721">
        <v>23</v>
      </c>
      <c r="J101" s="422"/>
      <c r="K101" s="418"/>
      <c r="L101" s="809" t="s">
        <v>803</v>
      </c>
      <c r="M101" s="803" t="s">
        <v>804</v>
      </c>
      <c r="N101" s="803"/>
      <c r="O101" s="805"/>
      <c r="R101" s="413"/>
    </row>
    <row r="102" spans="1:22" s="392" customFormat="1" ht="26.25" customHeight="1" x14ac:dyDescent="0.2">
      <c r="A102" s="886"/>
      <c r="B102" s="893"/>
      <c r="C102" s="820"/>
      <c r="D102" s="894"/>
      <c r="E102" s="895"/>
      <c r="F102" s="802"/>
      <c r="G102" s="667" t="s">
        <v>21</v>
      </c>
      <c r="H102" s="418">
        <v>17</v>
      </c>
      <c r="I102" s="468"/>
      <c r="J102" s="422"/>
      <c r="K102" s="418"/>
      <c r="L102" s="809"/>
      <c r="M102" s="804"/>
      <c r="N102" s="804"/>
      <c r="O102" s="805"/>
      <c r="R102" s="413"/>
    </row>
    <row r="103" spans="1:22" s="392" customFormat="1" ht="29.25" customHeight="1" x14ac:dyDescent="0.2">
      <c r="A103" s="886"/>
      <c r="B103" s="893"/>
      <c r="C103" s="821"/>
      <c r="D103" s="894"/>
      <c r="E103" s="895"/>
      <c r="F103" s="802"/>
      <c r="G103" s="423" t="s">
        <v>23</v>
      </c>
      <c r="H103" s="424">
        <f>SUM(H101:H102)</f>
        <v>74.8</v>
      </c>
      <c r="I103" s="425">
        <f>SUM(I101:I102)</f>
        <v>23</v>
      </c>
      <c r="J103" s="424"/>
      <c r="K103" s="424"/>
      <c r="L103" s="809"/>
      <c r="M103" s="804"/>
      <c r="N103" s="804"/>
      <c r="O103" s="805"/>
      <c r="R103" s="413"/>
    </row>
    <row r="104" spans="1:22" s="392" customFormat="1" ht="22.15" customHeight="1" x14ac:dyDescent="0.2">
      <c r="A104" s="813" t="s">
        <v>18</v>
      </c>
      <c r="B104" s="815" t="s">
        <v>24</v>
      </c>
      <c r="C104" s="818" t="s">
        <v>235</v>
      </c>
      <c r="D104" s="736" t="s">
        <v>431</v>
      </c>
      <c r="E104" s="828">
        <v>288712070</v>
      </c>
      <c r="F104" s="761" t="s">
        <v>47</v>
      </c>
      <c r="G104" s="661" t="s">
        <v>21</v>
      </c>
      <c r="H104" s="652">
        <v>107.6</v>
      </c>
      <c r="I104" s="654">
        <v>60</v>
      </c>
      <c r="J104" s="426"/>
      <c r="K104" s="426"/>
      <c r="L104" s="806" t="s">
        <v>727</v>
      </c>
      <c r="M104" s="807">
        <v>1</v>
      </c>
      <c r="N104" s="808"/>
      <c r="O104" s="795"/>
      <c r="P104" s="411"/>
      <c r="R104" s="413"/>
    </row>
    <row r="105" spans="1:22" s="392" customFormat="1" ht="26.45" customHeight="1" x14ac:dyDescent="0.2">
      <c r="A105" s="813"/>
      <c r="B105" s="816"/>
      <c r="C105" s="818"/>
      <c r="D105" s="736"/>
      <c r="E105" s="828"/>
      <c r="F105" s="761"/>
      <c r="G105" s="652" t="s">
        <v>41</v>
      </c>
      <c r="H105" s="652"/>
      <c r="I105" s="417"/>
      <c r="J105" s="661"/>
      <c r="K105" s="661"/>
      <c r="L105" s="806"/>
      <c r="M105" s="807"/>
      <c r="N105" s="808"/>
      <c r="O105" s="795"/>
      <c r="P105" s="678"/>
      <c r="Q105" s="420"/>
      <c r="R105" s="420"/>
      <c r="S105" s="420"/>
      <c r="T105" s="420"/>
      <c r="U105" s="420"/>
      <c r="V105" s="420"/>
    </row>
    <row r="106" spans="1:22" s="392" customFormat="1" ht="27.75" customHeight="1" x14ac:dyDescent="0.2">
      <c r="A106" s="814"/>
      <c r="B106" s="817"/>
      <c r="C106" s="818"/>
      <c r="D106" s="736"/>
      <c r="E106" s="828"/>
      <c r="F106" s="819"/>
      <c r="G106" s="416" t="s">
        <v>23</v>
      </c>
      <c r="H106" s="416">
        <f>SUM(H104:H105)</f>
        <v>107.6</v>
      </c>
      <c r="I106" s="416">
        <f>SUM(I104:I105)</f>
        <v>60</v>
      </c>
      <c r="J106" s="416"/>
      <c r="K106" s="416"/>
      <c r="L106" s="806"/>
      <c r="M106" s="807"/>
      <c r="N106" s="808"/>
      <c r="O106" s="795"/>
      <c r="P106" s="678"/>
      <c r="Q106" s="420"/>
      <c r="R106" s="420"/>
      <c r="S106" s="420"/>
      <c r="T106" s="420"/>
      <c r="U106" s="420"/>
      <c r="V106" s="420"/>
    </row>
    <row r="107" spans="1:22" s="392" customFormat="1" ht="22.15" customHeight="1" x14ac:dyDescent="0.2">
      <c r="A107" s="748" t="s">
        <v>18</v>
      </c>
      <c r="B107" s="878" t="s">
        <v>24</v>
      </c>
      <c r="C107" s="879">
        <v>26</v>
      </c>
      <c r="D107" s="882" t="s">
        <v>637</v>
      </c>
      <c r="E107" s="881">
        <v>190565192</v>
      </c>
      <c r="F107" s="761" t="s">
        <v>430</v>
      </c>
      <c r="G107" s="656" t="s">
        <v>21</v>
      </c>
      <c r="H107" s="661">
        <v>16.399999999999999</v>
      </c>
      <c r="I107" s="407"/>
      <c r="J107" s="661"/>
      <c r="K107" s="647"/>
      <c r="L107" s="763"/>
      <c r="M107" s="764"/>
      <c r="N107" s="762"/>
      <c r="O107" s="762"/>
      <c r="R107" s="413"/>
    </row>
    <row r="108" spans="1:22" s="392" customFormat="1" ht="22.15" customHeight="1" x14ac:dyDescent="0.2">
      <c r="A108" s="748"/>
      <c r="B108" s="878"/>
      <c r="C108" s="879"/>
      <c r="D108" s="882"/>
      <c r="E108" s="881"/>
      <c r="F108" s="761"/>
      <c r="G108" s="656" t="s">
        <v>22</v>
      </c>
      <c r="H108" s="661">
        <v>45.4</v>
      </c>
      <c r="I108" s="407"/>
      <c r="J108" s="661"/>
      <c r="K108" s="647"/>
      <c r="L108" s="763"/>
      <c r="M108" s="764"/>
      <c r="N108" s="762"/>
      <c r="O108" s="762"/>
      <c r="R108" s="413"/>
    </row>
    <row r="109" spans="1:22" s="392" customFormat="1" ht="22.15" customHeight="1" x14ac:dyDescent="0.2">
      <c r="A109" s="748"/>
      <c r="B109" s="878"/>
      <c r="C109" s="879"/>
      <c r="D109" s="882"/>
      <c r="E109" s="881"/>
      <c r="F109" s="761"/>
      <c r="G109" s="656" t="s">
        <v>44</v>
      </c>
      <c r="H109" s="661"/>
      <c r="I109" s="407"/>
      <c r="J109" s="661"/>
      <c r="K109" s="647"/>
      <c r="L109" s="763"/>
      <c r="M109" s="764"/>
      <c r="N109" s="762"/>
      <c r="O109" s="762"/>
      <c r="R109" s="413"/>
    </row>
    <row r="110" spans="1:22" s="392" customFormat="1" ht="26.45" customHeight="1" x14ac:dyDescent="0.2">
      <c r="A110" s="748"/>
      <c r="B110" s="878"/>
      <c r="C110" s="879"/>
      <c r="D110" s="882"/>
      <c r="E110" s="881"/>
      <c r="F110" s="761"/>
      <c r="G110" s="415" t="s">
        <v>23</v>
      </c>
      <c r="H110" s="412">
        <f>SUM(H107:H109)</f>
        <v>61.8</v>
      </c>
      <c r="I110" s="412"/>
      <c r="J110" s="412"/>
      <c r="K110" s="412"/>
      <c r="L110" s="763"/>
      <c r="M110" s="764"/>
      <c r="N110" s="762"/>
      <c r="O110" s="762"/>
    </row>
    <row r="111" spans="1:22" s="392" customFormat="1" ht="23.45" customHeight="1" x14ac:dyDescent="0.2">
      <c r="A111" s="884" t="s">
        <v>18</v>
      </c>
      <c r="B111" s="885" t="s">
        <v>24</v>
      </c>
      <c r="C111" s="883" t="s">
        <v>432</v>
      </c>
      <c r="D111" s="880" t="s">
        <v>638</v>
      </c>
      <c r="E111" s="881">
        <v>288712070</v>
      </c>
      <c r="F111" s="761" t="s">
        <v>29</v>
      </c>
      <c r="G111" s="656" t="s">
        <v>41</v>
      </c>
      <c r="H111" s="661"/>
      <c r="I111" s="408"/>
      <c r="J111" s="661">
        <v>595</v>
      </c>
      <c r="K111" s="647">
        <v>255</v>
      </c>
      <c r="L111" s="791" t="s">
        <v>584</v>
      </c>
      <c r="M111" s="792">
        <v>5</v>
      </c>
      <c r="N111" s="793"/>
      <c r="O111" s="761" t="s">
        <v>621</v>
      </c>
      <c r="P111" s="411"/>
      <c r="R111" s="413"/>
    </row>
    <row r="112" spans="1:22" s="392" customFormat="1" ht="22.15" customHeight="1" x14ac:dyDescent="0.2">
      <c r="A112" s="884"/>
      <c r="B112" s="885"/>
      <c r="C112" s="883"/>
      <c r="D112" s="880"/>
      <c r="E112" s="881"/>
      <c r="F112" s="761"/>
      <c r="G112" s="572" t="s">
        <v>44</v>
      </c>
      <c r="H112" s="661"/>
      <c r="I112" s="408"/>
      <c r="J112" s="573"/>
      <c r="K112" s="427"/>
      <c r="L112" s="791"/>
      <c r="M112" s="792"/>
      <c r="N112" s="794"/>
      <c r="O112" s="762"/>
      <c r="R112" s="413"/>
    </row>
    <row r="113" spans="1:37" s="392" customFormat="1" ht="22.15" customHeight="1" x14ac:dyDescent="0.2">
      <c r="A113" s="884"/>
      <c r="B113" s="885"/>
      <c r="C113" s="883"/>
      <c r="D113" s="880"/>
      <c r="E113" s="881"/>
      <c r="F113" s="761"/>
      <c r="G113" s="572" t="s">
        <v>22</v>
      </c>
      <c r="H113" s="661"/>
      <c r="I113" s="408"/>
      <c r="J113" s="573">
        <v>595</v>
      </c>
      <c r="K113" s="647">
        <v>255</v>
      </c>
      <c r="L113" s="791"/>
      <c r="M113" s="792"/>
      <c r="N113" s="794"/>
      <c r="O113" s="762"/>
      <c r="R113" s="413"/>
    </row>
    <row r="114" spans="1:37" s="392" customFormat="1" ht="22.15" customHeight="1" x14ac:dyDescent="0.2">
      <c r="A114" s="884"/>
      <c r="B114" s="885"/>
      <c r="C114" s="883"/>
      <c r="D114" s="880"/>
      <c r="E114" s="881"/>
      <c r="F114" s="761"/>
      <c r="G114" s="656" t="s">
        <v>21</v>
      </c>
      <c r="H114" s="661">
        <v>72.5</v>
      </c>
      <c r="I114" s="407">
        <v>40</v>
      </c>
      <c r="J114" s="573"/>
      <c r="K114" s="427"/>
      <c r="L114" s="791"/>
      <c r="M114" s="792"/>
      <c r="N114" s="794"/>
      <c r="O114" s="762"/>
      <c r="R114" s="413"/>
    </row>
    <row r="115" spans="1:37" s="392" customFormat="1" ht="26.45" customHeight="1" x14ac:dyDescent="0.2">
      <c r="A115" s="884"/>
      <c r="B115" s="885"/>
      <c r="C115" s="883"/>
      <c r="D115" s="880"/>
      <c r="E115" s="881"/>
      <c r="F115" s="761"/>
      <c r="G115" s="415" t="s">
        <v>23</v>
      </c>
      <c r="H115" s="412">
        <f>SUM(H111:H114)</f>
        <v>72.5</v>
      </c>
      <c r="I115" s="412">
        <f>SUM(I111:I114)</f>
        <v>40</v>
      </c>
      <c r="J115" s="412">
        <f>SUM(J111:J114)</f>
        <v>1190</v>
      </c>
      <c r="K115" s="412">
        <f>SUM(K111:K114)</f>
        <v>510</v>
      </c>
      <c r="L115" s="791"/>
      <c r="M115" s="792"/>
      <c r="N115" s="794"/>
      <c r="O115" s="762"/>
    </row>
    <row r="116" spans="1:37" s="392" customFormat="1" ht="25.5" customHeight="1" x14ac:dyDescent="0.2">
      <c r="A116" s="748" t="s">
        <v>18</v>
      </c>
      <c r="B116" s="878" t="s">
        <v>24</v>
      </c>
      <c r="C116" s="879" t="s">
        <v>406</v>
      </c>
      <c r="D116" s="880" t="s">
        <v>659</v>
      </c>
      <c r="E116" s="881">
        <v>288712070</v>
      </c>
      <c r="F116" s="761" t="s">
        <v>29</v>
      </c>
      <c r="G116" s="656" t="s">
        <v>41</v>
      </c>
      <c r="H116" s="661"/>
      <c r="I116" s="408"/>
      <c r="J116" s="661">
        <v>645</v>
      </c>
      <c r="K116" s="647">
        <v>275</v>
      </c>
      <c r="L116" s="791" t="s">
        <v>584</v>
      </c>
      <c r="M116" s="764">
        <v>1</v>
      </c>
      <c r="N116" s="761"/>
      <c r="O116" s="761" t="s">
        <v>104</v>
      </c>
    </row>
    <row r="117" spans="1:37" s="392" customFormat="1" ht="24.75" customHeight="1" x14ac:dyDescent="0.2">
      <c r="A117" s="748"/>
      <c r="B117" s="878"/>
      <c r="C117" s="879"/>
      <c r="D117" s="880"/>
      <c r="E117" s="881"/>
      <c r="F117" s="761"/>
      <c r="G117" s="572" t="s">
        <v>44</v>
      </c>
      <c r="H117" s="661"/>
      <c r="I117" s="408"/>
      <c r="J117" s="573"/>
      <c r="K117" s="427"/>
      <c r="L117" s="791"/>
      <c r="M117" s="764"/>
      <c r="N117" s="762"/>
      <c r="O117" s="762"/>
      <c r="P117" s="411"/>
    </row>
    <row r="118" spans="1:37" s="428" customFormat="1" ht="25.5" customHeight="1" x14ac:dyDescent="0.2">
      <c r="A118" s="748"/>
      <c r="B118" s="878"/>
      <c r="C118" s="879"/>
      <c r="D118" s="880"/>
      <c r="E118" s="881"/>
      <c r="F118" s="761"/>
      <c r="G118" s="572" t="s">
        <v>22</v>
      </c>
      <c r="H118" s="661"/>
      <c r="I118" s="408"/>
      <c r="J118" s="573">
        <v>645</v>
      </c>
      <c r="K118" s="647">
        <v>275</v>
      </c>
      <c r="L118" s="791"/>
      <c r="M118" s="764"/>
      <c r="N118" s="762"/>
      <c r="O118" s="762"/>
      <c r="P118" s="392"/>
      <c r="Q118" s="392"/>
      <c r="R118" s="392"/>
      <c r="S118" s="392"/>
      <c r="T118" s="392"/>
      <c r="U118" s="392"/>
      <c r="V118" s="392"/>
      <c r="W118" s="392"/>
      <c r="X118" s="392"/>
      <c r="Y118" s="392"/>
      <c r="Z118" s="392"/>
      <c r="AA118" s="392"/>
      <c r="AB118" s="392"/>
      <c r="AC118" s="392"/>
      <c r="AD118" s="392"/>
      <c r="AE118" s="392"/>
      <c r="AF118" s="392"/>
      <c r="AG118" s="392"/>
      <c r="AH118" s="392"/>
      <c r="AI118" s="392"/>
      <c r="AJ118" s="392"/>
      <c r="AK118" s="392"/>
    </row>
    <row r="119" spans="1:37" s="428" customFormat="1" ht="26.25" customHeight="1" x14ac:dyDescent="0.2">
      <c r="A119" s="748"/>
      <c r="B119" s="878"/>
      <c r="C119" s="879"/>
      <c r="D119" s="880"/>
      <c r="E119" s="881"/>
      <c r="F119" s="761"/>
      <c r="G119" s="656" t="s">
        <v>21</v>
      </c>
      <c r="H119" s="661"/>
      <c r="I119" s="408">
        <v>30</v>
      </c>
      <c r="J119" s="573"/>
      <c r="K119" s="427"/>
      <c r="L119" s="791"/>
      <c r="M119" s="764"/>
      <c r="N119" s="762"/>
      <c r="O119" s="762"/>
      <c r="P119" s="392"/>
      <c r="Q119" s="392"/>
      <c r="R119" s="392"/>
      <c r="S119" s="392"/>
      <c r="T119" s="392"/>
      <c r="U119" s="392"/>
      <c r="V119" s="392"/>
      <c r="W119" s="392"/>
      <c r="X119" s="392"/>
      <c r="Y119" s="392"/>
      <c r="Z119" s="392"/>
      <c r="AA119" s="392"/>
      <c r="AB119" s="392"/>
      <c r="AC119" s="392"/>
      <c r="AD119" s="392"/>
      <c r="AE119" s="392"/>
      <c r="AF119" s="392"/>
      <c r="AG119" s="392"/>
      <c r="AH119" s="392"/>
      <c r="AI119" s="392"/>
      <c r="AJ119" s="392"/>
      <c r="AK119" s="392"/>
    </row>
    <row r="120" spans="1:37" s="392" customFormat="1" ht="24.75" customHeight="1" x14ac:dyDescent="0.2">
      <c r="A120" s="748"/>
      <c r="B120" s="878"/>
      <c r="C120" s="879"/>
      <c r="D120" s="880"/>
      <c r="E120" s="881"/>
      <c r="F120" s="761"/>
      <c r="G120" s="415" t="s">
        <v>23</v>
      </c>
      <c r="H120" s="412"/>
      <c r="I120" s="412">
        <f>SUM(I116:I119)</f>
        <v>30</v>
      </c>
      <c r="J120" s="412">
        <f>SUM(J116:J119)</f>
        <v>1290</v>
      </c>
      <c r="K120" s="412">
        <f>SUM(K116:K119)</f>
        <v>550</v>
      </c>
      <c r="L120" s="791"/>
      <c r="M120" s="764"/>
      <c r="N120" s="762"/>
      <c r="O120" s="762"/>
    </row>
    <row r="121" spans="1:37" s="392" customFormat="1" ht="15.75" x14ac:dyDescent="0.2">
      <c r="A121" s="649" t="s">
        <v>24</v>
      </c>
      <c r="B121" s="788" t="s">
        <v>634</v>
      </c>
      <c r="C121" s="789"/>
      <c r="D121" s="789"/>
      <c r="E121" s="789"/>
      <c r="F121" s="789"/>
      <c r="G121" s="789"/>
      <c r="H121" s="789"/>
      <c r="I121" s="789"/>
      <c r="J121" s="789"/>
      <c r="K121" s="789"/>
      <c r="L121" s="789"/>
      <c r="M121" s="789"/>
      <c r="N121" s="789"/>
      <c r="O121" s="790"/>
    </row>
    <row r="122" spans="1:37" s="392" customFormat="1" ht="19.5" customHeight="1" x14ac:dyDescent="0.2">
      <c r="A122" s="639" t="s">
        <v>24</v>
      </c>
      <c r="B122" s="640" t="s">
        <v>18</v>
      </c>
      <c r="C122" s="771" t="s">
        <v>635</v>
      </c>
      <c r="D122" s="771"/>
      <c r="E122" s="771"/>
      <c r="F122" s="771"/>
      <c r="G122" s="771"/>
      <c r="H122" s="771"/>
      <c r="I122" s="771"/>
      <c r="J122" s="771"/>
      <c r="K122" s="771"/>
      <c r="L122" s="771"/>
      <c r="M122" s="771"/>
      <c r="N122" s="771"/>
      <c r="O122" s="771"/>
      <c r="P122" s="411"/>
    </row>
    <row r="123" spans="1:37" s="392" customFormat="1" ht="36" customHeight="1" x14ac:dyDescent="0.2">
      <c r="A123" s="748" t="s">
        <v>24</v>
      </c>
      <c r="B123" s="783" t="s">
        <v>18</v>
      </c>
      <c r="C123" s="785" t="s">
        <v>18</v>
      </c>
      <c r="D123" s="767" t="s">
        <v>596</v>
      </c>
      <c r="E123" s="787">
        <v>288712070</v>
      </c>
      <c r="F123" s="747" t="s">
        <v>36</v>
      </c>
      <c r="G123" s="652" t="s">
        <v>21</v>
      </c>
      <c r="H123" s="652">
        <v>1.5</v>
      </c>
      <c r="I123" s="654">
        <v>25.8</v>
      </c>
      <c r="J123" s="652">
        <v>2</v>
      </c>
      <c r="K123" s="652">
        <v>2</v>
      </c>
      <c r="L123" s="776" t="s">
        <v>433</v>
      </c>
      <c r="M123" s="765" t="s">
        <v>770</v>
      </c>
      <c r="N123" s="765" t="s">
        <v>771</v>
      </c>
      <c r="O123" s="765" t="s">
        <v>772</v>
      </c>
      <c r="P123" s="411"/>
    </row>
    <row r="124" spans="1:37" s="392" customFormat="1" ht="31.5" customHeight="1" x14ac:dyDescent="0.2">
      <c r="A124" s="777"/>
      <c r="B124" s="784"/>
      <c r="C124" s="786"/>
      <c r="D124" s="767"/>
      <c r="E124" s="787"/>
      <c r="F124" s="747"/>
      <c r="G124" s="415" t="s">
        <v>23</v>
      </c>
      <c r="H124" s="415">
        <f>SUM(H123)</f>
        <v>1.5</v>
      </c>
      <c r="I124" s="415">
        <f>SUM(I123)</f>
        <v>25.8</v>
      </c>
      <c r="J124" s="415">
        <f>SUM(J123)</f>
        <v>2</v>
      </c>
      <c r="K124" s="415">
        <f>SUM(K123)</f>
        <v>2</v>
      </c>
      <c r="L124" s="778"/>
      <c r="M124" s="735"/>
      <c r="N124" s="735"/>
      <c r="O124" s="735"/>
    </row>
    <row r="125" spans="1:37" s="392" customFormat="1" ht="15.75" x14ac:dyDescent="0.2">
      <c r="A125" s="639" t="s">
        <v>29</v>
      </c>
      <c r="B125" s="782" t="s">
        <v>691</v>
      </c>
      <c r="C125" s="782"/>
      <c r="D125" s="782"/>
      <c r="E125" s="782"/>
      <c r="F125" s="782"/>
      <c r="G125" s="782"/>
      <c r="H125" s="782"/>
      <c r="I125" s="782"/>
      <c r="J125" s="782"/>
      <c r="K125" s="782"/>
      <c r="L125" s="782"/>
      <c r="M125" s="782"/>
      <c r="N125" s="782"/>
      <c r="O125" s="782"/>
    </row>
    <row r="126" spans="1:37" s="392" customFormat="1" ht="15.75" x14ac:dyDescent="0.2">
      <c r="A126" s="639" t="s">
        <v>29</v>
      </c>
      <c r="B126" s="640" t="s">
        <v>18</v>
      </c>
      <c r="C126" s="771" t="s">
        <v>434</v>
      </c>
      <c r="D126" s="771"/>
      <c r="E126" s="771"/>
      <c r="F126" s="771"/>
      <c r="G126" s="771"/>
      <c r="H126" s="771"/>
      <c r="I126" s="771"/>
      <c r="J126" s="771"/>
      <c r="K126" s="771"/>
      <c r="L126" s="771"/>
      <c r="M126" s="771"/>
      <c r="N126" s="771"/>
      <c r="O126" s="771"/>
    </row>
    <row r="127" spans="1:37" s="392" customFormat="1" ht="32.25" customHeight="1" x14ac:dyDescent="0.2">
      <c r="A127" s="772" t="s">
        <v>29</v>
      </c>
      <c r="B127" s="743" t="s">
        <v>18</v>
      </c>
      <c r="C127" s="785" t="s">
        <v>18</v>
      </c>
      <c r="D127" s="736" t="s">
        <v>435</v>
      </c>
      <c r="E127" s="768" t="s">
        <v>409</v>
      </c>
      <c r="F127" s="765" t="s">
        <v>36</v>
      </c>
      <c r="G127" s="661" t="s">
        <v>21</v>
      </c>
      <c r="H127" s="652">
        <v>2</v>
      </c>
      <c r="I127" s="654">
        <v>3</v>
      </c>
      <c r="J127" s="652">
        <v>3</v>
      </c>
      <c r="K127" s="652">
        <v>3</v>
      </c>
      <c r="L127" s="736" t="s">
        <v>436</v>
      </c>
      <c r="M127" s="779" t="s">
        <v>226</v>
      </c>
      <c r="N127" s="779" t="s">
        <v>226</v>
      </c>
      <c r="O127" s="779" t="s">
        <v>226</v>
      </c>
    </row>
    <row r="128" spans="1:37" s="392" customFormat="1" ht="30" customHeight="1" x14ac:dyDescent="0.2">
      <c r="A128" s="772"/>
      <c r="B128" s="743"/>
      <c r="C128" s="785"/>
      <c r="D128" s="736"/>
      <c r="E128" s="768"/>
      <c r="F128" s="765"/>
      <c r="G128" s="415" t="s">
        <v>23</v>
      </c>
      <c r="H128" s="416">
        <f>SUM(H127)</f>
        <v>2</v>
      </c>
      <c r="I128" s="416">
        <f>SUM(I127)</f>
        <v>3</v>
      </c>
      <c r="J128" s="416">
        <f>SUM(J127)</f>
        <v>3</v>
      </c>
      <c r="K128" s="416">
        <f>SUM(K127)</f>
        <v>3</v>
      </c>
      <c r="L128" s="736"/>
      <c r="M128" s="779"/>
      <c r="N128" s="779"/>
      <c r="O128" s="779"/>
      <c r="P128" s="411"/>
    </row>
    <row r="129" spans="1:16" s="392" customFormat="1" ht="31.5" customHeight="1" x14ac:dyDescent="0.2">
      <c r="A129" s="748" t="s">
        <v>29</v>
      </c>
      <c r="B129" s="743" t="s">
        <v>18</v>
      </c>
      <c r="C129" s="744" t="s">
        <v>24</v>
      </c>
      <c r="D129" s="736" t="s">
        <v>437</v>
      </c>
      <c r="E129" s="775" t="s">
        <v>151</v>
      </c>
      <c r="F129" s="747" t="s">
        <v>36</v>
      </c>
      <c r="G129" s="661" t="s">
        <v>21</v>
      </c>
      <c r="H129" s="652">
        <v>2</v>
      </c>
      <c r="I129" s="654">
        <v>2</v>
      </c>
      <c r="J129" s="652">
        <v>2</v>
      </c>
      <c r="K129" s="652">
        <v>2</v>
      </c>
      <c r="L129" s="736" t="s">
        <v>438</v>
      </c>
      <c r="M129" s="770">
        <v>2</v>
      </c>
      <c r="N129" s="770">
        <v>2</v>
      </c>
      <c r="O129" s="770">
        <v>2</v>
      </c>
      <c r="P129" s="411"/>
    </row>
    <row r="130" spans="1:16" s="392" customFormat="1" ht="32.25" customHeight="1" x14ac:dyDescent="0.2">
      <c r="A130" s="748"/>
      <c r="B130" s="743"/>
      <c r="C130" s="744"/>
      <c r="D130" s="736"/>
      <c r="E130" s="775"/>
      <c r="F130" s="747"/>
      <c r="G130" s="415" t="s">
        <v>23</v>
      </c>
      <c r="H130" s="416">
        <f>SUM(H129)</f>
        <v>2</v>
      </c>
      <c r="I130" s="416">
        <f>SUM(I129)</f>
        <v>2</v>
      </c>
      <c r="J130" s="416">
        <f>SUM(J129)</f>
        <v>2</v>
      </c>
      <c r="K130" s="416">
        <f>SUM(K129)</f>
        <v>2</v>
      </c>
      <c r="L130" s="769"/>
      <c r="M130" s="770"/>
      <c r="N130" s="770"/>
      <c r="O130" s="770"/>
    </row>
    <row r="131" spans="1:16" s="392" customFormat="1" ht="33.75" customHeight="1" x14ac:dyDescent="0.2">
      <c r="A131" s="772" t="s">
        <v>29</v>
      </c>
      <c r="B131" s="743" t="s">
        <v>18</v>
      </c>
      <c r="C131" s="744" t="s">
        <v>29</v>
      </c>
      <c r="D131" s="767" t="s">
        <v>597</v>
      </c>
      <c r="E131" s="773" t="s">
        <v>151</v>
      </c>
      <c r="F131" s="765" t="s">
        <v>36</v>
      </c>
      <c r="G131" s="661" t="s">
        <v>21</v>
      </c>
      <c r="H131" s="652">
        <v>0.5</v>
      </c>
      <c r="I131" s="654">
        <v>0.5</v>
      </c>
      <c r="J131" s="652">
        <v>0.5</v>
      </c>
      <c r="K131" s="652">
        <v>0.6</v>
      </c>
      <c r="L131" s="531" t="s">
        <v>439</v>
      </c>
      <c r="M131" s="660" t="s">
        <v>414</v>
      </c>
      <c r="N131" s="660" t="s">
        <v>563</v>
      </c>
      <c r="O131" s="660" t="s">
        <v>563</v>
      </c>
    </row>
    <row r="132" spans="1:16" s="392" customFormat="1" ht="32.25" customHeight="1" x14ac:dyDescent="0.2">
      <c r="A132" s="772"/>
      <c r="B132" s="743"/>
      <c r="C132" s="744"/>
      <c r="D132" s="767"/>
      <c r="E132" s="773"/>
      <c r="F132" s="765"/>
      <c r="G132" s="415" t="s">
        <v>23</v>
      </c>
      <c r="H132" s="416">
        <f>SUM(H131)</f>
        <v>0.5</v>
      </c>
      <c r="I132" s="416">
        <f>SUM(I131)</f>
        <v>0.5</v>
      </c>
      <c r="J132" s="416">
        <f>SUM(J131)</f>
        <v>0.5</v>
      </c>
      <c r="K132" s="416">
        <f>SUM(K131)</f>
        <v>0.6</v>
      </c>
      <c r="L132" s="531" t="s">
        <v>607</v>
      </c>
      <c r="M132" s="660" t="s">
        <v>334</v>
      </c>
      <c r="N132" s="660" t="s">
        <v>334</v>
      </c>
      <c r="O132" s="660" t="s">
        <v>334</v>
      </c>
    </row>
    <row r="133" spans="1:16" ht="30.75" customHeight="1" x14ac:dyDescent="0.2">
      <c r="A133" s="748" t="s">
        <v>29</v>
      </c>
      <c r="B133" s="743" t="s">
        <v>18</v>
      </c>
      <c r="C133" s="744" t="s">
        <v>38</v>
      </c>
      <c r="D133" s="767" t="s">
        <v>608</v>
      </c>
      <c r="E133" s="768">
        <v>157701712</v>
      </c>
      <c r="F133" s="747" t="s">
        <v>36</v>
      </c>
      <c r="G133" s="661" t="s">
        <v>21</v>
      </c>
      <c r="H133" s="652">
        <v>9</v>
      </c>
      <c r="I133" s="417">
        <v>9</v>
      </c>
      <c r="J133" s="652">
        <v>9</v>
      </c>
      <c r="K133" s="652">
        <v>9</v>
      </c>
      <c r="L133" s="736" t="s">
        <v>440</v>
      </c>
      <c r="M133" s="770">
        <v>8</v>
      </c>
      <c r="N133" s="770">
        <v>8</v>
      </c>
      <c r="O133" s="770">
        <v>8</v>
      </c>
    </row>
    <row r="134" spans="1:16" ht="30" customHeight="1" x14ac:dyDescent="0.2">
      <c r="A134" s="748"/>
      <c r="B134" s="743"/>
      <c r="C134" s="744"/>
      <c r="D134" s="767"/>
      <c r="E134" s="768"/>
      <c r="F134" s="747"/>
      <c r="G134" s="661" t="s">
        <v>42</v>
      </c>
      <c r="H134" s="652"/>
      <c r="I134" s="417"/>
      <c r="J134" s="652"/>
      <c r="K134" s="652"/>
      <c r="L134" s="736"/>
      <c r="M134" s="770"/>
      <c r="N134" s="770"/>
      <c r="O134" s="770"/>
    </row>
    <row r="135" spans="1:16" ht="31.9" customHeight="1" x14ac:dyDescent="0.2">
      <c r="A135" s="748"/>
      <c r="B135" s="743"/>
      <c r="C135" s="744"/>
      <c r="D135" s="767"/>
      <c r="E135" s="768"/>
      <c r="F135" s="747"/>
      <c r="G135" s="415" t="s">
        <v>23</v>
      </c>
      <c r="H135" s="416">
        <f>SUM(H133:H134)</f>
        <v>9</v>
      </c>
      <c r="I135" s="416">
        <f>SUM(I133)</f>
        <v>9</v>
      </c>
      <c r="J135" s="416">
        <f>SUM(J133)</f>
        <v>9</v>
      </c>
      <c r="K135" s="416">
        <f>SUM(K133)</f>
        <v>9</v>
      </c>
      <c r="L135" s="769"/>
      <c r="M135" s="770"/>
      <c r="N135" s="770"/>
      <c r="O135" s="770"/>
    </row>
    <row r="136" spans="1:16" ht="18.75" customHeight="1" x14ac:dyDescent="0.2">
      <c r="A136" s="639" t="s">
        <v>29</v>
      </c>
      <c r="B136" s="640" t="s">
        <v>24</v>
      </c>
      <c r="C136" s="771" t="s">
        <v>441</v>
      </c>
      <c r="D136" s="771"/>
      <c r="E136" s="771"/>
      <c r="F136" s="771"/>
      <c r="G136" s="771"/>
      <c r="H136" s="771"/>
      <c r="I136" s="771"/>
      <c r="J136" s="771"/>
      <c r="K136" s="771"/>
      <c r="L136" s="771"/>
      <c r="M136" s="771"/>
      <c r="N136" s="771"/>
      <c r="O136" s="771"/>
    </row>
    <row r="137" spans="1:16" ht="35.25" customHeight="1" x14ac:dyDescent="0.2">
      <c r="A137" s="748" t="s">
        <v>29</v>
      </c>
      <c r="B137" s="743" t="s">
        <v>24</v>
      </c>
      <c r="C137" s="744" t="s">
        <v>18</v>
      </c>
      <c r="D137" s="780" t="s">
        <v>620</v>
      </c>
      <c r="E137" s="775" t="s">
        <v>151</v>
      </c>
      <c r="F137" s="761" t="s">
        <v>36</v>
      </c>
      <c r="G137" s="661" t="s">
        <v>21</v>
      </c>
      <c r="H137" s="652">
        <v>0.9</v>
      </c>
      <c r="I137" s="654">
        <v>2</v>
      </c>
      <c r="J137" s="661">
        <v>2</v>
      </c>
      <c r="K137" s="661">
        <v>2</v>
      </c>
      <c r="L137" s="769" t="s">
        <v>439</v>
      </c>
      <c r="M137" s="735" t="s">
        <v>442</v>
      </c>
      <c r="N137" s="735" t="s">
        <v>562</v>
      </c>
      <c r="O137" s="735" t="s">
        <v>562</v>
      </c>
    </row>
    <row r="138" spans="1:16" ht="31.5" customHeight="1" x14ac:dyDescent="0.2">
      <c r="A138" s="748"/>
      <c r="B138" s="743"/>
      <c r="C138" s="744"/>
      <c r="D138" s="781"/>
      <c r="E138" s="775"/>
      <c r="F138" s="761"/>
      <c r="G138" s="415" t="s">
        <v>23</v>
      </c>
      <c r="H138" s="415">
        <f>SUM(H137)</f>
        <v>0.9</v>
      </c>
      <c r="I138" s="415">
        <f>SUM(I137)</f>
        <v>2</v>
      </c>
      <c r="J138" s="415">
        <f>SUM(J137)</f>
        <v>2</v>
      </c>
      <c r="K138" s="415">
        <f>SUM(K137)</f>
        <v>2</v>
      </c>
      <c r="L138" s="769"/>
      <c r="M138" s="735"/>
      <c r="N138" s="735"/>
      <c r="O138" s="735"/>
    </row>
    <row r="139" spans="1:16" ht="30.75" customHeight="1" x14ac:dyDescent="0.2">
      <c r="A139" s="748" t="s">
        <v>29</v>
      </c>
      <c r="B139" s="743" t="s">
        <v>24</v>
      </c>
      <c r="C139" s="744" t="s">
        <v>29</v>
      </c>
      <c r="D139" s="736" t="s">
        <v>443</v>
      </c>
      <c r="E139" s="775" t="s">
        <v>409</v>
      </c>
      <c r="F139" s="747" t="s">
        <v>36</v>
      </c>
      <c r="G139" s="652" t="s">
        <v>21</v>
      </c>
      <c r="H139" s="652">
        <v>6</v>
      </c>
      <c r="I139" s="654">
        <v>6.6</v>
      </c>
      <c r="J139" s="652">
        <v>7</v>
      </c>
      <c r="K139" s="652">
        <v>7</v>
      </c>
      <c r="L139" s="776" t="s">
        <v>444</v>
      </c>
      <c r="M139" s="766">
        <v>8</v>
      </c>
      <c r="N139" s="735" t="s">
        <v>160</v>
      </c>
      <c r="O139" s="735" t="s">
        <v>160</v>
      </c>
      <c r="P139" s="403"/>
    </row>
    <row r="140" spans="1:16" ht="32.25" customHeight="1" x14ac:dyDescent="0.2">
      <c r="A140" s="748"/>
      <c r="B140" s="743"/>
      <c r="C140" s="744"/>
      <c r="D140" s="736"/>
      <c r="E140" s="775"/>
      <c r="F140" s="747"/>
      <c r="G140" s="415" t="s">
        <v>23</v>
      </c>
      <c r="H140" s="415">
        <f>SUM(H139)</f>
        <v>6</v>
      </c>
      <c r="I140" s="415">
        <f>SUM(I139)</f>
        <v>6.6</v>
      </c>
      <c r="J140" s="415">
        <f>SUM(J139)</f>
        <v>7</v>
      </c>
      <c r="K140" s="415">
        <f>SUM(K139)</f>
        <v>7</v>
      </c>
      <c r="L140" s="776"/>
      <c r="M140" s="766"/>
      <c r="N140" s="735"/>
      <c r="O140" s="735"/>
    </row>
    <row r="141" spans="1:16" ht="19.899999999999999" customHeight="1" x14ac:dyDescent="0.2">
      <c r="A141" s="658" t="s">
        <v>29</v>
      </c>
      <c r="B141" s="659" t="s">
        <v>29</v>
      </c>
      <c r="C141" s="771" t="s">
        <v>445</v>
      </c>
      <c r="D141" s="771"/>
      <c r="E141" s="771"/>
      <c r="F141" s="771"/>
      <c r="G141" s="771"/>
      <c r="H141" s="771"/>
      <c r="I141" s="771"/>
      <c r="J141" s="771"/>
      <c r="K141" s="771"/>
      <c r="L141" s="771"/>
      <c r="M141" s="771"/>
      <c r="N141" s="771"/>
      <c r="O141" s="771"/>
    </row>
    <row r="142" spans="1:16" ht="31.5" customHeight="1" x14ac:dyDescent="0.2">
      <c r="A142" s="742" t="s">
        <v>29</v>
      </c>
      <c r="B142" s="743" t="s">
        <v>29</v>
      </c>
      <c r="C142" s="744" t="s">
        <v>18</v>
      </c>
      <c r="D142" s="745" t="s">
        <v>446</v>
      </c>
      <c r="E142" s="774">
        <v>288712070</v>
      </c>
      <c r="F142" s="747" t="s">
        <v>36</v>
      </c>
      <c r="G142" s="661" t="s">
        <v>21</v>
      </c>
      <c r="H142" s="661">
        <v>183.9</v>
      </c>
      <c r="I142" s="407">
        <v>190</v>
      </c>
      <c r="J142" s="661">
        <v>190</v>
      </c>
      <c r="K142" s="661">
        <v>200</v>
      </c>
      <c r="L142" s="736" t="s">
        <v>447</v>
      </c>
      <c r="M142" s="735" t="s">
        <v>442</v>
      </c>
      <c r="N142" s="735" t="s">
        <v>442</v>
      </c>
      <c r="O142" s="735" t="s">
        <v>442</v>
      </c>
    </row>
    <row r="143" spans="1:16" ht="34.5" customHeight="1" x14ac:dyDescent="0.2">
      <c r="A143" s="742"/>
      <c r="B143" s="743"/>
      <c r="C143" s="744"/>
      <c r="D143" s="745"/>
      <c r="E143" s="774"/>
      <c r="F143" s="747"/>
      <c r="G143" s="415" t="s">
        <v>23</v>
      </c>
      <c r="H143" s="415">
        <f>SUM(H142)</f>
        <v>183.9</v>
      </c>
      <c r="I143" s="415">
        <f>SUM(I142)</f>
        <v>190</v>
      </c>
      <c r="J143" s="415">
        <f>SUM(J142)</f>
        <v>190</v>
      </c>
      <c r="K143" s="415">
        <f>SUM(K142)</f>
        <v>200</v>
      </c>
      <c r="L143" s="736"/>
      <c r="M143" s="735"/>
      <c r="N143" s="735"/>
      <c r="O143" s="735"/>
    </row>
    <row r="144" spans="1:16" ht="31.5" customHeight="1" x14ac:dyDescent="0.2">
      <c r="A144" s="742" t="s">
        <v>29</v>
      </c>
      <c r="B144" s="743" t="s">
        <v>29</v>
      </c>
      <c r="C144" s="744" t="s">
        <v>24</v>
      </c>
      <c r="D144" s="745" t="s">
        <v>448</v>
      </c>
      <c r="E144" s="746">
        <v>288712070</v>
      </c>
      <c r="F144" s="747" t="s">
        <v>36</v>
      </c>
      <c r="G144" s="661" t="s">
        <v>21</v>
      </c>
      <c r="H144" s="661">
        <v>0.8</v>
      </c>
      <c r="I144" s="407">
        <v>2.5</v>
      </c>
      <c r="J144" s="661">
        <v>2.5</v>
      </c>
      <c r="K144" s="661">
        <v>2.5</v>
      </c>
      <c r="L144" s="736" t="s">
        <v>449</v>
      </c>
      <c r="M144" s="735" t="s">
        <v>226</v>
      </c>
      <c r="N144" s="735" t="s">
        <v>231</v>
      </c>
      <c r="O144" s="735" t="s">
        <v>231</v>
      </c>
    </row>
    <row r="145" spans="1:18" ht="35.25" customHeight="1" x14ac:dyDescent="0.2">
      <c r="A145" s="742"/>
      <c r="B145" s="743"/>
      <c r="C145" s="744"/>
      <c r="D145" s="745"/>
      <c r="E145" s="746"/>
      <c r="F145" s="747"/>
      <c r="G145" s="415" t="s">
        <v>23</v>
      </c>
      <c r="H145" s="415">
        <f>SUM(H144)</f>
        <v>0.8</v>
      </c>
      <c r="I145" s="415">
        <f>SUM(I144)</f>
        <v>2.5</v>
      </c>
      <c r="J145" s="415">
        <f>SUM(J144)</f>
        <v>2.5</v>
      </c>
      <c r="K145" s="415">
        <f>SUM(K144)</f>
        <v>2.5</v>
      </c>
      <c r="L145" s="736"/>
      <c r="M145" s="735"/>
      <c r="N145" s="735"/>
      <c r="O145" s="735"/>
    </row>
    <row r="146" spans="1:18" ht="15" x14ac:dyDescent="0.2">
      <c r="A146" s="575" t="s">
        <v>18</v>
      </c>
      <c r="B146" s="739" t="s">
        <v>450</v>
      </c>
      <c r="C146" s="739"/>
      <c r="D146" s="739"/>
      <c r="E146" s="739"/>
      <c r="F146" s="739"/>
      <c r="G146" s="739"/>
      <c r="H146" s="575">
        <f>SUM(H31,H84,H87,H89,H103,H106,H110,H115,H120,H124,H128,H130,H132,H135,H138,H140,H143,H145)</f>
        <v>14145.199999999997</v>
      </c>
      <c r="I146" s="575">
        <f>SUM(I31,I84,I87,I89,I91,I96,I100,I103,I106,I110,I115,I120,I124,I128,I130,I132,I135,I138,I140,I143,I145)</f>
        <v>15234.700000000003</v>
      </c>
      <c r="J146" s="575">
        <f t="shared" ref="J146:K146" si="9">SUM(J31,J84,J87,J89,J91,J96,J100,J103,J106,J110,J115,J120,J124,J128,J130,J132,J135,J138,J140,J143,J145)</f>
        <v>18376.968000000001</v>
      </c>
      <c r="K146" s="575">
        <f t="shared" si="9"/>
        <v>17360.066139999995</v>
      </c>
      <c r="L146" s="740"/>
      <c r="M146" s="740"/>
      <c r="N146" s="740"/>
      <c r="O146" s="740"/>
    </row>
    <row r="147" spans="1:18" ht="15" x14ac:dyDescent="0.2">
      <c r="A147" s="429"/>
      <c r="B147" s="429"/>
      <c r="C147" s="429"/>
      <c r="D147" s="429"/>
      <c r="E147" s="643"/>
      <c r="F147" s="643"/>
      <c r="G147" s="429"/>
      <c r="H147" s="430"/>
      <c r="I147" s="429"/>
      <c r="J147" s="429"/>
      <c r="K147" s="429"/>
      <c r="L147" s="402"/>
      <c r="M147" s="402"/>
      <c r="N147" s="402"/>
      <c r="O147" s="402"/>
    </row>
    <row r="148" spans="1:18" ht="15" x14ac:dyDescent="0.2">
      <c r="A148" s="431"/>
      <c r="B148" s="432"/>
      <c r="C148" s="433"/>
      <c r="D148" s="433"/>
      <c r="E148" s="434"/>
      <c r="F148" s="741" t="s">
        <v>108</v>
      </c>
      <c r="G148" s="741"/>
      <c r="H148" s="741"/>
      <c r="I148" s="741"/>
      <c r="J148" s="435"/>
      <c r="K148" s="436"/>
      <c r="L148" s="401"/>
      <c r="M148" s="437"/>
      <c r="N148" s="401"/>
      <c r="O148" s="401"/>
    </row>
    <row r="149" spans="1:18" ht="15" x14ac:dyDescent="0.2">
      <c r="A149" s="401"/>
      <c r="B149" s="438"/>
      <c r="C149" s="439"/>
      <c r="D149" s="439"/>
      <c r="E149" s="440"/>
      <c r="F149" s="441"/>
      <c r="G149" s="442"/>
      <c r="H149" s="443"/>
      <c r="I149" s="666"/>
      <c r="J149" s="666"/>
      <c r="K149" s="666"/>
      <c r="L149" s="401"/>
      <c r="M149" s="437"/>
      <c r="N149" s="401"/>
      <c r="O149" s="401"/>
    </row>
    <row r="150" spans="1:18" ht="47.25" x14ac:dyDescent="0.2">
      <c r="A150" s="737" t="s">
        <v>109</v>
      </c>
      <c r="B150" s="737"/>
      <c r="C150" s="737"/>
      <c r="D150" s="737"/>
      <c r="E150" s="737"/>
      <c r="F150" s="737"/>
      <c r="G150" s="737"/>
      <c r="H150" s="675" t="s">
        <v>657</v>
      </c>
      <c r="I150" s="675" t="s">
        <v>660</v>
      </c>
      <c r="J150" s="675" t="s">
        <v>110</v>
      </c>
      <c r="K150" s="675" t="s">
        <v>661</v>
      </c>
    </row>
    <row r="151" spans="1:18" ht="15.75" x14ac:dyDescent="0.2">
      <c r="A151" s="738" t="s">
        <v>111</v>
      </c>
      <c r="B151" s="738"/>
      <c r="C151" s="738"/>
      <c r="D151" s="738"/>
      <c r="E151" s="738"/>
      <c r="F151" s="738"/>
      <c r="G151" s="738"/>
      <c r="H151" s="673">
        <f>SUM(H152:H155)</f>
        <v>13987.599999999999</v>
      </c>
      <c r="I151" s="674">
        <f>SUM(I152:I155)</f>
        <v>15211.700000000004</v>
      </c>
      <c r="J151" s="673">
        <f>SUM(J152:J155)</f>
        <v>16308.268000000004</v>
      </c>
      <c r="K151" s="673">
        <f>SUM(K152:K155)</f>
        <v>16195.866139999998</v>
      </c>
    </row>
    <row r="152" spans="1:18" ht="15.75" x14ac:dyDescent="0.2">
      <c r="A152" s="758" t="s">
        <v>112</v>
      </c>
      <c r="B152" s="758"/>
      <c r="C152" s="758"/>
      <c r="D152" s="758"/>
      <c r="E152" s="758"/>
      <c r="F152" s="758"/>
      <c r="G152" s="758"/>
      <c r="H152" s="672">
        <f>SUM(H33,H37,H41,H45,H49,H52,H56,H60,H64,H69,H72,H76,H80,H86,H88,H102,H104,H107,H114,H119,H123,H127,H129,H131,H133,H137,H139,H142,H144)</f>
        <v>5714.7</v>
      </c>
      <c r="I152" s="672">
        <f>SUM(I33,I37,I41,I45,I49,I52,I56,I60,I64,I69,I72,I76,I80,I86,I88,I90,I95,I99,I102,I104,I107,I114,I119,I123,I127,I129,I131,I133,I137,I139,I142,I144)</f>
        <v>6084.9000000000005</v>
      </c>
      <c r="J152" s="672">
        <f t="shared" ref="J152:K152" si="10">SUM(J33,J37,J41,J45,J49,J52,J56,J60,J64,J69,J72,J76,J80,J86,J88,J90,J95,J99,J102,J104,J107,J114,J119,J123,J127,J129,J131,J133,J137,J139,J142,J144)</f>
        <v>6156.3740000000007</v>
      </c>
      <c r="K152" s="672">
        <f t="shared" si="10"/>
        <v>6342.5752200000006</v>
      </c>
    </row>
    <row r="153" spans="1:18" ht="15.75" x14ac:dyDescent="0.25">
      <c r="A153" s="759" t="s">
        <v>113</v>
      </c>
      <c r="B153" s="759"/>
      <c r="C153" s="759"/>
      <c r="D153" s="759"/>
      <c r="E153" s="759"/>
      <c r="F153" s="759"/>
      <c r="G153" s="759"/>
      <c r="H153" s="672">
        <f>SUM(H34,H38,H42,H46,H50,H53,H57,H62,H65,H70,H73,H77,H81)</f>
        <v>405</v>
      </c>
      <c r="I153" s="672">
        <f>SUM(I34,I38,I42,I46,I50,I53,I57,I62,I65,I70,I73,I77,I81)</f>
        <v>558.5</v>
      </c>
      <c r="J153" s="672">
        <f>SUM(J34,J38,J42,J46,J50,J53,J57,J62,J65,J70,J73,J77,J81)</f>
        <v>417.15000000000003</v>
      </c>
      <c r="K153" s="672">
        <f>SUM(K34,K38,K42,K46,K50,K53,K57,K62,K65,K70,K73,K77,K81)</f>
        <v>575.255</v>
      </c>
    </row>
    <row r="154" spans="1:18" ht="15.75" x14ac:dyDescent="0.25">
      <c r="A154" s="759" t="s">
        <v>114</v>
      </c>
      <c r="B154" s="759"/>
      <c r="C154" s="759"/>
      <c r="D154" s="759"/>
      <c r="E154" s="759"/>
      <c r="F154" s="759"/>
      <c r="G154" s="759"/>
      <c r="H154" s="672">
        <f>SUM(H14,H15,H16,H17,H18,H19,H20,H21,H22,H23,H24,H25,H26,H27,H28,H29,H35,H39,H43,H47,H54,H58,H61,H66,H68,H78,H82,H74,H134)</f>
        <v>7867.9</v>
      </c>
      <c r="I154" s="672">
        <f>SUM(I14,I15,I16,I17,I18,I19,I20,I21,I22,I23,I24,I25,I26,I27,I28,I29,I35,I39,I43,I47,I54,I58,I61,I66,I68,I78,I82,I74,I134)</f>
        <v>8568.3000000000029</v>
      </c>
      <c r="J154" s="672">
        <f>SUM(J14,J15,J16,J17,J18,J19,J20,J21,J22,J23,J24,J25,J26,J27,J28,J29,J35,J39,J43,J47,J54,J58,J61,J66,J68,J78,J74,J134)</f>
        <v>8494.7440000000024</v>
      </c>
      <c r="K154" s="672">
        <f>SUM(K14,K15,K16,K17,K18,K19,K20,K21,K22,K23,K24,K25,K26,K27,K28,K29,K35,K39,K43,K47,K54,K58,K61,K66,K68,K78,K74,K134)</f>
        <v>8748.0359199999984</v>
      </c>
    </row>
    <row r="155" spans="1:18" ht="15.75" x14ac:dyDescent="0.2">
      <c r="A155" s="760" t="s">
        <v>115</v>
      </c>
      <c r="B155" s="760"/>
      <c r="C155" s="760"/>
      <c r="D155" s="760"/>
      <c r="E155" s="760"/>
      <c r="F155" s="760"/>
      <c r="G155" s="760"/>
      <c r="H155" s="672">
        <f>SUM(H105,H111,H116)</f>
        <v>0</v>
      </c>
      <c r="I155" s="672">
        <f>SUM(I105,I111,I116)</f>
        <v>0</v>
      </c>
      <c r="J155" s="672">
        <f>SUM(J105,J111,J116)</f>
        <v>1240</v>
      </c>
      <c r="K155" s="672">
        <f>SUM(K105,K111,K116)</f>
        <v>530</v>
      </c>
    </row>
    <row r="156" spans="1:18" ht="15.75" x14ac:dyDescent="0.2">
      <c r="A156" s="738" t="s">
        <v>116</v>
      </c>
      <c r="B156" s="738"/>
      <c r="C156" s="738"/>
      <c r="D156" s="738"/>
      <c r="E156" s="738"/>
      <c r="F156" s="738"/>
      <c r="G156" s="738"/>
      <c r="H156" s="673">
        <f>SUM(H157:H159)</f>
        <v>157.6</v>
      </c>
      <c r="I156" s="674">
        <f>SUM(I157:I159)</f>
        <v>23</v>
      </c>
      <c r="J156" s="673">
        <f>SUM(J157:J159)</f>
        <v>2068.6999999999998</v>
      </c>
      <c r="K156" s="673">
        <f>SUM(K157:K159)</f>
        <v>1164.2</v>
      </c>
    </row>
    <row r="157" spans="1:18" ht="15.75" x14ac:dyDescent="0.2">
      <c r="A157" s="750" t="s">
        <v>117</v>
      </c>
      <c r="B157" s="751"/>
      <c r="C157" s="751"/>
      <c r="D157" s="751"/>
      <c r="E157" s="751"/>
      <c r="F157" s="751"/>
      <c r="G157" s="751"/>
      <c r="H157" s="672">
        <f>SUM(H30,H85,H101,H108)</f>
        <v>157.6</v>
      </c>
      <c r="I157" s="672">
        <f>SUM(I30,I85,I93,I97,I101,I108,I113,I118)</f>
        <v>23</v>
      </c>
      <c r="J157" s="672">
        <f t="shared" ref="J157:K157" si="11">SUM(J30,J85,J93,J97,J101,J108,J113,J118)</f>
        <v>2068.6999999999998</v>
      </c>
      <c r="K157" s="672">
        <f t="shared" si="11"/>
        <v>1164.2</v>
      </c>
    </row>
    <row r="158" spans="1:18" ht="15.75" customHeight="1" x14ac:dyDescent="0.2">
      <c r="A158" s="752" t="s">
        <v>118</v>
      </c>
      <c r="B158" s="752"/>
      <c r="C158" s="752"/>
      <c r="D158" s="752"/>
      <c r="E158" s="752"/>
      <c r="F158" s="752"/>
      <c r="G158" s="752"/>
      <c r="H158" s="672">
        <f>SUM(H112,H117)</f>
        <v>0</v>
      </c>
      <c r="I158" s="672">
        <f>SUM(I94,I98,I109,I112,I117)</f>
        <v>0</v>
      </c>
      <c r="J158" s="672">
        <f t="shared" ref="J158:K158" si="12">SUM(J94,J98,J109,J112,J117)</f>
        <v>0</v>
      </c>
      <c r="K158" s="672">
        <f t="shared" si="12"/>
        <v>0</v>
      </c>
      <c r="Q158" s="669"/>
      <c r="R158" s="669"/>
    </row>
    <row r="159" spans="1:18" ht="15.75" customHeight="1" x14ac:dyDescent="0.2">
      <c r="A159" s="752" t="s">
        <v>119</v>
      </c>
      <c r="B159" s="752"/>
      <c r="C159" s="752"/>
      <c r="D159" s="752"/>
      <c r="E159" s="752"/>
      <c r="F159" s="752"/>
      <c r="G159" s="752"/>
      <c r="H159" s="671"/>
      <c r="I159" s="671"/>
      <c r="J159" s="671"/>
      <c r="K159" s="671"/>
      <c r="Q159" s="669"/>
      <c r="R159" s="669"/>
    </row>
    <row r="160" spans="1:18" ht="15.75" x14ac:dyDescent="0.2">
      <c r="A160" s="753" t="s">
        <v>120</v>
      </c>
      <c r="B160" s="753"/>
      <c r="C160" s="753"/>
      <c r="D160" s="753"/>
      <c r="E160" s="753"/>
      <c r="F160" s="753"/>
      <c r="G160" s="753"/>
      <c r="H160" s="670">
        <f>SUM(H151,H156)</f>
        <v>14145.199999999999</v>
      </c>
      <c r="I160" s="670">
        <f>SUM(I151,I156)</f>
        <v>15234.700000000004</v>
      </c>
      <c r="J160" s="670">
        <f>SUM(J151,J156)</f>
        <v>18376.968000000004</v>
      </c>
      <c r="K160" s="670">
        <f>SUM(K151,K156)</f>
        <v>17360.066139999999</v>
      </c>
      <c r="Q160" s="669"/>
      <c r="R160" s="669"/>
    </row>
    <row r="161" spans="3:18" ht="15.75" customHeight="1" x14ac:dyDescent="0.2">
      <c r="Q161" s="669"/>
      <c r="R161" s="669"/>
    </row>
    <row r="162" spans="3:18" ht="15.75" x14ac:dyDescent="0.2">
      <c r="E162" s="754"/>
      <c r="F162" s="754"/>
      <c r="G162" s="755"/>
      <c r="H162" s="756"/>
      <c r="I162" s="757"/>
      <c r="J162" s="757"/>
      <c r="P162" s="669"/>
      <c r="Q162" s="669"/>
      <c r="R162" s="669"/>
    </row>
    <row r="163" spans="3:18" ht="15.75" x14ac:dyDescent="0.2">
      <c r="C163" s="749" t="s">
        <v>122</v>
      </c>
      <c r="D163" s="749"/>
      <c r="E163" s="749"/>
      <c r="F163" s="668"/>
      <c r="G163" s="749" t="s">
        <v>123</v>
      </c>
      <c r="H163" s="749"/>
      <c r="I163" s="749"/>
      <c r="J163" s="669" t="s">
        <v>124</v>
      </c>
      <c r="K163" s="668"/>
      <c r="L163" s="668"/>
      <c r="M163" s="668"/>
      <c r="N163" s="668"/>
      <c r="O163" s="668"/>
      <c r="P163" s="669"/>
      <c r="Q163" s="669"/>
      <c r="R163" s="669"/>
    </row>
    <row r="164" spans="3:18" ht="15.75" x14ac:dyDescent="0.2">
      <c r="C164" s="669" t="s">
        <v>125</v>
      </c>
      <c r="D164" s="669"/>
      <c r="E164" s="669"/>
      <c r="F164" s="669"/>
      <c r="G164" s="749" t="s">
        <v>126</v>
      </c>
      <c r="H164" s="749"/>
      <c r="I164" s="749"/>
      <c r="J164" s="669" t="s">
        <v>127</v>
      </c>
      <c r="K164" s="668"/>
      <c r="L164" s="668"/>
      <c r="M164" s="668"/>
      <c r="N164" s="668"/>
      <c r="O164" s="668"/>
      <c r="P164" s="669"/>
      <c r="Q164" s="669"/>
      <c r="R164" s="669"/>
    </row>
    <row r="165" spans="3:18" ht="18" customHeight="1" x14ac:dyDescent="0.2">
      <c r="C165" s="669" t="s">
        <v>128</v>
      </c>
      <c r="D165" s="669"/>
      <c r="E165" s="669"/>
      <c r="F165" s="669"/>
      <c r="G165" s="669" t="s">
        <v>129</v>
      </c>
      <c r="H165" s="144"/>
      <c r="J165" s="669" t="s">
        <v>130</v>
      </c>
      <c r="K165" s="669"/>
      <c r="L165" s="669"/>
      <c r="M165" s="669"/>
      <c r="N165" s="669"/>
      <c r="O165" s="669"/>
      <c r="P165" s="669"/>
      <c r="Q165" s="669"/>
      <c r="R165" s="669"/>
    </row>
    <row r="166" spans="3:18" ht="12.75" customHeight="1" x14ac:dyDescent="0.2">
      <c r="C166" s="669" t="s">
        <v>131</v>
      </c>
      <c r="D166" s="669"/>
      <c r="E166" s="669"/>
      <c r="F166" s="669"/>
      <c r="G166" s="669" t="s">
        <v>132</v>
      </c>
      <c r="H166" s="144"/>
      <c r="J166" s="669" t="s">
        <v>133</v>
      </c>
      <c r="K166" s="669"/>
      <c r="L166" s="669"/>
      <c r="M166" s="669"/>
      <c r="N166" s="669"/>
      <c r="O166" s="669"/>
    </row>
    <row r="167" spans="3:18" ht="12.75" customHeight="1" x14ac:dyDescent="0.2">
      <c r="C167" s="669" t="s">
        <v>134</v>
      </c>
      <c r="D167" s="669"/>
      <c r="E167" s="669"/>
      <c r="F167" s="669"/>
      <c r="G167" s="669" t="s">
        <v>135</v>
      </c>
      <c r="H167" s="144"/>
      <c r="I167" s="669"/>
      <c r="K167" s="669"/>
      <c r="L167" s="669"/>
      <c r="M167" s="669"/>
      <c r="N167" s="669"/>
      <c r="O167" s="669"/>
    </row>
    <row r="168" spans="3:18" ht="15.75" customHeight="1" x14ac:dyDescent="0.2">
      <c r="C168" s="669" t="s">
        <v>136</v>
      </c>
      <c r="D168" s="669"/>
      <c r="E168" s="669"/>
      <c r="F168" s="669"/>
      <c r="G168" s="669" t="s">
        <v>137</v>
      </c>
      <c r="H168" s="144"/>
      <c r="I168" s="669"/>
      <c r="K168" s="669"/>
      <c r="L168" s="669"/>
      <c r="M168" s="669"/>
      <c r="N168" s="669"/>
      <c r="O168" s="669"/>
    </row>
    <row r="169" spans="3:18" ht="15.75" x14ac:dyDescent="0.2">
      <c r="C169" s="669" t="s">
        <v>138</v>
      </c>
      <c r="D169" s="669"/>
      <c r="E169" s="669"/>
      <c r="F169" s="669"/>
      <c r="G169" s="669" t="s">
        <v>139</v>
      </c>
      <c r="H169" s="144"/>
      <c r="I169" s="669"/>
      <c r="K169" s="669"/>
      <c r="L169" s="669"/>
      <c r="M169" s="669"/>
      <c r="N169" s="669"/>
      <c r="O169" s="669"/>
    </row>
    <row r="170" spans="3:18" ht="15.75" x14ac:dyDescent="0.2">
      <c r="C170" s="669" t="s">
        <v>140</v>
      </c>
      <c r="D170" s="669"/>
      <c r="E170" s="669"/>
      <c r="F170" s="669"/>
      <c r="G170" s="669" t="s">
        <v>141</v>
      </c>
      <c r="H170" s="144"/>
      <c r="I170" s="669"/>
      <c r="K170" s="669"/>
      <c r="L170" s="669"/>
      <c r="M170" s="668"/>
      <c r="N170" s="668"/>
      <c r="O170" s="668"/>
    </row>
    <row r="173" spans="3:18" x14ac:dyDescent="0.2">
      <c r="F173" s="444"/>
      <c r="G173" s="445"/>
      <c r="H173" s="446"/>
    </row>
  </sheetData>
  <mergeCells count="365">
    <mergeCell ref="L93:L96"/>
    <mergeCell ref="M93:M96"/>
    <mergeCell ref="A101:A103"/>
    <mergeCell ref="O93:O96"/>
    <mergeCell ref="A90:A91"/>
    <mergeCell ref="B90:B91"/>
    <mergeCell ref="C90:C91"/>
    <mergeCell ref="D90:D91"/>
    <mergeCell ref="E90:E91"/>
    <mergeCell ref="F90:F91"/>
    <mergeCell ref="L90:L91"/>
    <mergeCell ref="M90:M91"/>
    <mergeCell ref="N90:N91"/>
    <mergeCell ref="N93:N96"/>
    <mergeCell ref="B97:B100"/>
    <mergeCell ref="C97:C100"/>
    <mergeCell ref="D97:D100"/>
    <mergeCell ref="E97:E100"/>
    <mergeCell ref="F97:F100"/>
    <mergeCell ref="B101:B103"/>
    <mergeCell ref="D101:D103"/>
    <mergeCell ref="E101:E103"/>
    <mergeCell ref="C93:C96"/>
    <mergeCell ref="D93:D96"/>
    <mergeCell ref="A116:A120"/>
    <mergeCell ref="B116:B120"/>
    <mergeCell ref="C116:C120"/>
    <mergeCell ref="D116:D120"/>
    <mergeCell ref="E116:E120"/>
    <mergeCell ref="D111:D115"/>
    <mergeCell ref="E111:E115"/>
    <mergeCell ref="A107:A110"/>
    <mergeCell ref="B107:B110"/>
    <mergeCell ref="C107:C110"/>
    <mergeCell ref="D107:D110"/>
    <mergeCell ref="E107:E110"/>
    <mergeCell ref="C111:C115"/>
    <mergeCell ref="A111:A115"/>
    <mergeCell ref="B111:B115"/>
    <mergeCell ref="L4:O4"/>
    <mergeCell ref="A5:O5"/>
    <mergeCell ref="A7:A9"/>
    <mergeCell ref="B7:B9"/>
    <mergeCell ref="C7:C9"/>
    <mergeCell ref="D7:D9"/>
    <mergeCell ref="E7:E9"/>
    <mergeCell ref="F7:F9"/>
    <mergeCell ref="G7:G9"/>
    <mergeCell ref="H7:H9"/>
    <mergeCell ref="I7:I9"/>
    <mergeCell ref="J7:J9"/>
    <mergeCell ref="K7:K9"/>
    <mergeCell ref="L7:O7"/>
    <mergeCell ref="L8:L9"/>
    <mergeCell ref="M8:O8"/>
    <mergeCell ref="A10:O10"/>
    <mergeCell ref="A29:A30"/>
    <mergeCell ref="B29:B30"/>
    <mergeCell ref="C29:C30"/>
    <mergeCell ref="D29:D30"/>
    <mergeCell ref="E29:E30"/>
    <mergeCell ref="F29:F30"/>
    <mergeCell ref="L29:L30"/>
    <mergeCell ref="M29:M30"/>
    <mergeCell ref="N29:N30"/>
    <mergeCell ref="O29:O30"/>
    <mergeCell ref="B11:O11"/>
    <mergeCell ref="C12:O12"/>
    <mergeCell ref="D13:L13"/>
    <mergeCell ref="L14:L27"/>
    <mergeCell ref="C31:F31"/>
    <mergeCell ref="L31:O31"/>
    <mergeCell ref="D32:O32"/>
    <mergeCell ref="N33:N36"/>
    <mergeCell ref="O33:O36"/>
    <mergeCell ref="A37:A40"/>
    <mergeCell ref="B37:B40"/>
    <mergeCell ref="C37:C40"/>
    <mergeCell ref="D37:D40"/>
    <mergeCell ref="E37:E40"/>
    <mergeCell ref="F37:F40"/>
    <mergeCell ref="M37:M40"/>
    <mergeCell ref="A33:A36"/>
    <mergeCell ref="B33:B36"/>
    <mergeCell ref="C33:C36"/>
    <mergeCell ref="D33:D36"/>
    <mergeCell ref="E33:E36"/>
    <mergeCell ref="F33:F36"/>
    <mergeCell ref="M33:M36"/>
    <mergeCell ref="N37:N40"/>
    <mergeCell ref="O37:O40"/>
    <mergeCell ref="L33:L83"/>
    <mergeCell ref="A41:A44"/>
    <mergeCell ref="B41:B44"/>
    <mergeCell ref="C41:C44"/>
    <mergeCell ref="D41:D44"/>
    <mergeCell ref="E41:E44"/>
    <mergeCell ref="F41:F44"/>
    <mergeCell ref="M41:M44"/>
    <mergeCell ref="N41:N44"/>
    <mergeCell ref="O41:O44"/>
    <mergeCell ref="A45:A48"/>
    <mergeCell ref="B45:B48"/>
    <mergeCell ref="C45:C48"/>
    <mergeCell ref="D45:D48"/>
    <mergeCell ref="E45:E48"/>
    <mergeCell ref="F45:F48"/>
    <mergeCell ref="N45:N48"/>
    <mergeCell ref="O45:O48"/>
    <mergeCell ref="M45:M48"/>
    <mergeCell ref="M49:M51"/>
    <mergeCell ref="N49:N51"/>
    <mergeCell ref="O49:O51"/>
    <mergeCell ref="A52:A55"/>
    <mergeCell ref="B52:B55"/>
    <mergeCell ref="C52:C55"/>
    <mergeCell ref="D52:D55"/>
    <mergeCell ref="E52:E55"/>
    <mergeCell ref="F52:F55"/>
    <mergeCell ref="M52:M55"/>
    <mergeCell ref="A49:A51"/>
    <mergeCell ref="B49:B51"/>
    <mergeCell ref="C49:C51"/>
    <mergeCell ref="D49:D51"/>
    <mergeCell ref="E49:E51"/>
    <mergeCell ref="F49:F51"/>
    <mergeCell ref="N52:N55"/>
    <mergeCell ref="O52:O55"/>
    <mergeCell ref="A56:A59"/>
    <mergeCell ref="B56:B59"/>
    <mergeCell ref="C56:C59"/>
    <mergeCell ref="D56:D59"/>
    <mergeCell ref="E56:E59"/>
    <mergeCell ref="F56:F59"/>
    <mergeCell ref="M56:M59"/>
    <mergeCell ref="N56:N59"/>
    <mergeCell ref="O56:O59"/>
    <mergeCell ref="A60:A63"/>
    <mergeCell ref="B60:B63"/>
    <mergeCell ref="C60:C63"/>
    <mergeCell ref="D60:D63"/>
    <mergeCell ref="E60:E63"/>
    <mergeCell ref="F60:F63"/>
    <mergeCell ref="M60:M63"/>
    <mergeCell ref="N60:N63"/>
    <mergeCell ref="O60:O63"/>
    <mergeCell ref="A64:A67"/>
    <mergeCell ref="B64:B67"/>
    <mergeCell ref="C64:C67"/>
    <mergeCell ref="D64:D67"/>
    <mergeCell ref="E64:E67"/>
    <mergeCell ref="F64:F67"/>
    <mergeCell ref="M64:M67"/>
    <mergeCell ref="N64:N67"/>
    <mergeCell ref="O64:O67"/>
    <mergeCell ref="A68:A71"/>
    <mergeCell ref="B68:B71"/>
    <mergeCell ref="C68:C71"/>
    <mergeCell ref="D68:D71"/>
    <mergeCell ref="E68:E71"/>
    <mergeCell ref="F68:F71"/>
    <mergeCell ref="M68:M71"/>
    <mergeCell ref="N68:N71"/>
    <mergeCell ref="O68:O71"/>
    <mergeCell ref="M72:M75"/>
    <mergeCell ref="N72:N75"/>
    <mergeCell ref="O72:O75"/>
    <mergeCell ref="A76:A79"/>
    <mergeCell ref="B76:B79"/>
    <mergeCell ref="C76:C79"/>
    <mergeCell ref="D76:D79"/>
    <mergeCell ref="E76:E79"/>
    <mergeCell ref="F76:F79"/>
    <mergeCell ref="M76:M79"/>
    <mergeCell ref="A72:A75"/>
    <mergeCell ref="B72:B75"/>
    <mergeCell ref="C72:C75"/>
    <mergeCell ref="D72:D75"/>
    <mergeCell ref="E72:E75"/>
    <mergeCell ref="F72:F75"/>
    <mergeCell ref="N76:N79"/>
    <mergeCell ref="O76:O79"/>
    <mergeCell ref="A80:A83"/>
    <mergeCell ref="B80:B83"/>
    <mergeCell ref="C80:C83"/>
    <mergeCell ref="D80:D83"/>
    <mergeCell ref="E80:E83"/>
    <mergeCell ref="F80:F83"/>
    <mergeCell ref="M80:M83"/>
    <mergeCell ref="N80:N83"/>
    <mergeCell ref="O80:O83"/>
    <mergeCell ref="M85:M87"/>
    <mergeCell ref="N85:N87"/>
    <mergeCell ref="O85:O87"/>
    <mergeCell ref="N88:N89"/>
    <mergeCell ref="O88:O89"/>
    <mergeCell ref="L88:L89"/>
    <mergeCell ref="O90:O91"/>
    <mergeCell ref="C92:O92"/>
    <mergeCell ref="A84:F84"/>
    <mergeCell ref="L84:O84"/>
    <mergeCell ref="A85:A87"/>
    <mergeCell ref="B85:B87"/>
    <mergeCell ref="C85:C87"/>
    <mergeCell ref="D85:D87"/>
    <mergeCell ref="E85:E87"/>
    <mergeCell ref="F85:F87"/>
    <mergeCell ref="L85:L87"/>
    <mergeCell ref="A88:A89"/>
    <mergeCell ref="B88:B89"/>
    <mergeCell ref="C88:C89"/>
    <mergeCell ref="D88:D89"/>
    <mergeCell ref="E88:E89"/>
    <mergeCell ref="F88:F89"/>
    <mergeCell ref="M88:M89"/>
    <mergeCell ref="E93:E96"/>
    <mergeCell ref="F93:F96"/>
    <mergeCell ref="A104:A106"/>
    <mergeCell ref="B104:B106"/>
    <mergeCell ref="C104:C106"/>
    <mergeCell ref="D104:D106"/>
    <mergeCell ref="F104:F106"/>
    <mergeCell ref="C101:C103"/>
    <mergeCell ref="A97:A100"/>
    <mergeCell ref="A93:A96"/>
    <mergeCell ref="B93:B96"/>
    <mergeCell ref="E104:E106"/>
    <mergeCell ref="O104:O106"/>
    <mergeCell ref="L97:L100"/>
    <mergeCell ref="M97:M100"/>
    <mergeCell ref="N97:N100"/>
    <mergeCell ref="O97:O100"/>
    <mergeCell ref="F101:F103"/>
    <mergeCell ref="N101:N103"/>
    <mergeCell ref="O101:O103"/>
    <mergeCell ref="L104:L106"/>
    <mergeCell ref="M104:M106"/>
    <mergeCell ref="N104:N106"/>
    <mergeCell ref="L101:L103"/>
    <mergeCell ref="M101:M103"/>
    <mergeCell ref="O127:O128"/>
    <mergeCell ref="B123:B124"/>
    <mergeCell ref="C123:C124"/>
    <mergeCell ref="D123:D124"/>
    <mergeCell ref="E123:E124"/>
    <mergeCell ref="F123:F124"/>
    <mergeCell ref="C126:O126"/>
    <mergeCell ref="N123:N124"/>
    <mergeCell ref="O111:O115"/>
    <mergeCell ref="C122:O122"/>
    <mergeCell ref="B121:O121"/>
    <mergeCell ref="O116:O120"/>
    <mergeCell ref="B127:B128"/>
    <mergeCell ref="N127:N128"/>
    <mergeCell ref="C127:C128"/>
    <mergeCell ref="D127:D128"/>
    <mergeCell ref="E127:E128"/>
    <mergeCell ref="F127:F128"/>
    <mergeCell ref="L127:L128"/>
    <mergeCell ref="L111:L115"/>
    <mergeCell ref="M111:M115"/>
    <mergeCell ref="N111:N115"/>
    <mergeCell ref="L116:L120"/>
    <mergeCell ref="M116:M120"/>
    <mergeCell ref="A123:A124"/>
    <mergeCell ref="L123:L124"/>
    <mergeCell ref="M123:M124"/>
    <mergeCell ref="A127:A128"/>
    <mergeCell ref="M127:M128"/>
    <mergeCell ref="D137:D138"/>
    <mergeCell ref="E137:E138"/>
    <mergeCell ref="F137:F138"/>
    <mergeCell ref="L137:L138"/>
    <mergeCell ref="M137:M138"/>
    <mergeCell ref="B125:O125"/>
    <mergeCell ref="A129:A130"/>
    <mergeCell ref="B129:B130"/>
    <mergeCell ref="C129:C130"/>
    <mergeCell ref="D129:D130"/>
    <mergeCell ref="E129:E130"/>
    <mergeCell ref="F129:F130"/>
    <mergeCell ref="L129:L130"/>
    <mergeCell ref="M129:M130"/>
    <mergeCell ref="N129:N130"/>
    <mergeCell ref="N137:N138"/>
    <mergeCell ref="A133:A135"/>
    <mergeCell ref="B133:B135"/>
    <mergeCell ref="O129:O130"/>
    <mergeCell ref="A131:A132"/>
    <mergeCell ref="B131:B132"/>
    <mergeCell ref="C131:C132"/>
    <mergeCell ref="D131:D132"/>
    <mergeCell ref="E131:E132"/>
    <mergeCell ref="F131:F132"/>
    <mergeCell ref="M142:M143"/>
    <mergeCell ref="C141:O141"/>
    <mergeCell ref="A142:A143"/>
    <mergeCell ref="B142:B143"/>
    <mergeCell ref="C142:C143"/>
    <mergeCell ref="D142:D143"/>
    <mergeCell ref="E142:E143"/>
    <mergeCell ref="F142:F143"/>
    <mergeCell ref="L142:L143"/>
    <mergeCell ref="N142:N143"/>
    <mergeCell ref="O142:O143"/>
    <mergeCell ref="A139:A140"/>
    <mergeCell ref="B139:B140"/>
    <mergeCell ref="C139:C140"/>
    <mergeCell ref="D139:D140"/>
    <mergeCell ref="E139:E140"/>
    <mergeCell ref="F139:F140"/>
    <mergeCell ref="L139:L140"/>
    <mergeCell ref="O139:O140"/>
    <mergeCell ref="M139:M140"/>
    <mergeCell ref="N139:N140"/>
    <mergeCell ref="C133:C135"/>
    <mergeCell ref="D133:D135"/>
    <mergeCell ref="E133:E135"/>
    <mergeCell ref="F133:F135"/>
    <mergeCell ref="L133:L135"/>
    <mergeCell ref="M133:M135"/>
    <mergeCell ref="N133:N135"/>
    <mergeCell ref="C136:O136"/>
    <mergeCell ref="O137:O138"/>
    <mergeCell ref="O133:O135"/>
    <mergeCell ref="N116:N120"/>
    <mergeCell ref="F116:F120"/>
    <mergeCell ref="F107:F110"/>
    <mergeCell ref="L107:L110"/>
    <mergeCell ref="M107:M110"/>
    <mergeCell ref="N107:N110"/>
    <mergeCell ref="O123:O124"/>
    <mergeCell ref="F111:F115"/>
    <mergeCell ref="O107:O110"/>
    <mergeCell ref="A137:A138"/>
    <mergeCell ref="B137:B138"/>
    <mergeCell ref="C137:C138"/>
    <mergeCell ref="C163:E163"/>
    <mergeCell ref="G163:I163"/>
    <mergeCell ref="G164:I164"/>
    <mergeCell ref="A156:G156"/>
    <mergeCell ref="A157:G157"/>
    <mergeCell ref="A158:G158"/>
    <mergeCell ref="A159:G159"/>
    <mergeCell ref="A160:G160"/>
    <mergeCell ref="E162:J162"/>
    <mergeCell ref="A152:G152"/>
    <mergeCell ref="A153:G153"/>
    <mergeCell ref="A154:G154"/>
    <mergeCell ref="A155:G155"/>
    <mergeCell ref="M144:M145"/>
    <mergeCell ref="N144:N145"/>
    <mergeCell ref="L144:L145"/>
    <mergeCell ref="A150:G150"/>
    <mergeCell ref="A151:G151"/>
    <mergeCell ref="B146:G146"/>
    <mergeCell ref="L146:O146"/>
    <mergeCell ref="F148:I148"/>
    <mergeCell ref="A144:A145"/>
    <mergeCell ref="B144:B145"/>
    <mergeCell ref="C144:C145"/>
    <mergeCell ref="D144:D145"/>
    <mergeCell ref="E144:E145"/>
    <mergeCell ref="F144:F145"/>
    <mergeCell ref="O144:O145"/>
  </mergeCells>
  <pageMargins left="0.25" right="0.25" top="0.49" bottom="0.45" header="0.3" footer="0.3"/>
  <pageSetup paperSize="9" scale="60" fitToHeight="7" orientation="landscape" r:id="rId1"/>
  <headerFooter alignWithMargins="0"/>
  <rowBreaks count="4" manualBreakCount="4">
    <brk id="18" max="27" man="1"/>
    <brk id="29" max="27" man="1"/>
    <brk id="119" max="27" man="1"/>
    <brk id="141" max="27" man="1"/>
  </rowBreaks>
  <ignoredErrors>
    <ignoredError sqref="A11:O13 E14:E20 M14:O14 A32:C32 A85:C91 A92:B92 A93:C103 A121:O122 A123:C124 A105:C120 A104:B104 E21:E27 M24:O24 M17:O17 O20 O19 N23:O23 M27:O28 N26:O26 M30:O30" numberStoredAsText="1"/>
    <ignoredError sqref="J36:K36 J38:K38 J42:K42 J46:K46 J50:K51 J53:K53 J57:K57 J61:K63 J40:K40 J44:K44 J48:K48 J55:K55 J59:K59"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114"/>
  <sheetViews>
    <sheetView topLeftCell="A79" zoomScaleNormal="100" zoomScaleSheetLayoutView="70" workbookViewId="0">
      <selection activeCell="I60" sqref="I60"/>
    </sheetView>
  </sheetViews>
  <sheetFormatPr defaultColWidth="9.140625" defaultRowHeight="11.25" x14ac:dyDescent="0.2"/>
  <cols>
    <col min="1" max="3" width="3.42578125" style="329" customWidth="1"/>
    <col min="4" max="4" width="35.42578125" style="329" customWidth="1"/>
    <col min="5" max="6" width="4.7109375" style="329" customWidth="1"/>
    <col min="7" max="7" width="9" style="395" customWidth="1"/>
    <col min="8" max="11" width="13.28515625" style="329" customWidth="1"/>
    <col min="12" max="12" width="38.7109375" style="329" customWidth="1"/>
    <col min="13" max="13" width="8.7109375" style="378" customWidth="1"/>
    <col min="14" max="15" width="8.7109375" style="329" customWidth="1"/>
    <col min="16" max="16384" width="9.140625" style="329"/>
  </cols>
  <sheetData>
    <row r="1" spans="1:20" ht="18" customHeight="1" x14ac:dyDescent="0.2">
      <c r="A1" s="984"/>
      <c r="B1" s="984"/>
      <c r="C1" s="984"/>
      <c r="D1" s="984"/>
      <c r="E1" s="984"/>
      <c r="F1" s="984"/>
      <c r="G1" s="984"/>
      <c r="H1" s="984"/>
      <c r="I1" s="984"/>
      <c r="J1" s="984"/>
      <c r="K1" s="984"/>
      <c r="L1" s="984"/>
      <c r="M1" s="984"/>
      <c r="N1" s="984"/>
      <c r="O1" s="984"/>
      <c r="T1" s="330"/>
    </row>
    <row r="2" spans="1:20" ht="18" customHeight="1" x14ac:dyDescent="0.2">
      <c r="A2" s="985" t="s">
        <v>662</v>
      </c>
      <c r="B2" s="985"/>
      <c r="C2" s="985"/>
      <c r="D2" s="985"/>
      <c r="E2" s="985"/>
      <c r="F2" s="985"/>
      <c r="G2" s="985"/>
      <c r="H2" s="985"/>
      <c r="I2" s="985"/>
      <c r="J2" s="985"/>
      <c r="K2" s="985"/>
      <c r="L2" s="985"/>
      <c r="M2" s="985"/>
      <c r="N2" s="985"/>
      <c r="O2" s="985"/>
      <c r="P2" s="331"/>
    </row>
    <row r="3" spans="1:20" ht="14.25" customHeight="1" x14ac:dyDescent="0.2">
      <c r="A3" s="986" t="s">
        <v>301</v>
      </c>
      <c r="B3" s="986"/>
      <c r="C3" s="986"/>
      <c r="D3" s="986"/>
      <c r="E3" s="986"/>
      <c r="F3" s="986"/>
      <c r="G3" s="986"/>
      <c r="H3" s="986"/>
      <c r="I3" s="986"/>
      <c r="J3" s="986"/>
      <c r="K3" s="986"/>
      <c r="L3" s="986"/>
      <c r="M3" s="986"/>
      <c r="N3" s="986"/>
      <c r="O3" s="986"/>
      <c r="P3" s="986"/>
      <c r="Q3" s="332"/>
      <c r="R3" s="332"/>
      <c r="S3" s="332"/>
    </row>
    <row r="4" spans="1:20" ht="17.25" customHeight="1" x14ac:dyDescent="0.2">
      <c r="A4" s="331"/>
      <c r="B4" s="331"/>
      <c r="C4" s="331"/>
      <c r="D4" s="331"/>
      <c r="E4" s="331"/>
      <c r="F4" s="331"/>
      <c r="G4" s="333"/>
      <c r="H4" s="331"/>
      <c r="I4" s="331"/>
      <c r="J4" s="331"/>
      <c r="K4" s="331"/>
      <c r="L4" s="331"/>
      <c r="M4" s="987"/>
      <c r="N4" s="987"/>
      <c r="O4" s="7" t="s">
        <v>1</v>
      </c>
      <c r="P4" s="331"/>
    </row>
    <row r="5" spans="1:20" ht="45" customHeight="1" x14ac:dyDescent="0.2">
      <c r="A5" s="988" t="s">
        <v>2</v>
      </c>
      <c r="B5" s="988" t="s">
        <v>3</v>
      </c>
      <c r="C5" s="988" t="s">
        <v>4</v>
      </c>
      <c r="D5" s="904" t="s">
        <v>5</v>
      </c>
      <c r="E5" s="988" t="s">
        <v>6</v>
      </c>
      <c r="F5" s="988" t="s">
        <v>7</v>
      </c>
      <c r="G5" s="988" t="s">
        <v>8</v>
      </c>
      <c r="H5" s="993" t="s">
        <v>657</v>
      </c>
      <c r="I5" s="993" t="s">
        <v>9</v>
      </c>
      <c r="J5" s="993" t="s">
        <v>10</v>
      </c>
      <c r="K5" s="993" t="s">
        <v>663</v>
      </c>
      <c r="L5" s="996" t="s">
        <v>143</v>
      </c>
      <c r="M5" s="996"/>
      <c r="N5" s="996"/>
      <c r="O5" s="996"/>
      <c r="P5" s="331"/>
    </row>
    <row r="6" spans="1:20" ht="24.75" customHeight="1" x14ac:dyDescent="0.2">
      <c r="A6" s="988"/>
      <c r="B6" s="988"/>
      <c r="C6" s="988"/>
      <c r="D6" s="904"/>
      <c r="E6" s="988"/>
      <c r="F6" s="988"/>
      <c r="G6" s="988"/>
      <c r="H6" s="994"/>
      <c r="I6" s="994"/>
      <c r="J6" s="994"/>
      <c r="K6" s="994"/>
      <c r="L6" s="904" t="s">
        <v>12</v>
      </c>
      <c r="M6" s="996" t="s">
        <v>13</v>
      </c>
      <c r="N6" s="996"/>
      <c r="O6" s="996"/>
      <c r="P6" s="331"/>
    </row>
    <row r="7" spans="1:20" ht="141" customHeight="1" x14ac:dyDescent="0.2">
      <c r="A7" s="988"/>
      <c r="B7" s="988"/>
      <c r="C7" s="988"/>
      <c r="D7" s="904"/>
      <c r="E7" s="988"/>
      <c r="F7" s="988"/>
      <c r="G7" s="988"/>
      <c r="H7" s="995"/>
      <c r="I7" s="995"/>
      <c r="J7" s="995"/>
      <c r="K7" s="995"/>
      <c r="L7" s="904"/>
      <c r="M7" s="334" t="s">
        <v>15</v>
      </c>
      <c r="N7" s="334" t="s">
        <v>16</v>
      </c>
      <c r="O7" s="334" t="s">
        <v>656</v>
      </c>
      <c r="P7" s="331"/>
    </row>
    <row r="8" spans="1:20" ht="15.75" x14ac:dyDescent="0.2">
      <c r="A8" s="989" t="s">
        <v>302</v>
      </c>
      <c r="B8" s="990"/>
      <c r="C8" s="990"/>
      <c r="D8" s="990"/>
      <c r="E8" s="990"/>
      <c r="F8" s="990"/>
      <c r="G8" s="990"/>
      <c r="H8" s="990"/>
      <c r="I8" s="990"/>
      <c r="J8" s="990"/>
      <c r="K8" s="990"/>
      <c r="L8" s="990"/>
      <c r="M8" s="990"/>
      <c r="N8" s="990"/>
      <c r="O8" s="990"/>
      <c r="P8" s="331"/>
      <c r="Q8" s="330"/>
    </row>
    <row r="9" spans="1:20" ht="15.75" x14ac:dyDescent="0.2">
      <c r="A9" s="335" t="s">
        <v>18</v>
      </c>
      <c r="B9" s="943" t="s">
        <v>303</v>
      </c>
      <c r="C9" s="943"/>
      <c r="D9" s="943"/>
      <c r="E9" s="943"/>
      <c r="F9" s="943"/>
      <c r="G9" s="943"/>
      <c r="H9" s="943"/>
      <c r="I9" s="943"/>
      <c r="J9" s="943"/>
      <c r="K9" s="943"/>
      <c r="L9" s="943"/>
      <c r="M9" s="943"/>
      <c r="N9" s="943"/>
      <c r="O9" s="943"/>
      <c r="P9" s="331"/>
    </row>
    <row r="10" spans="1:20" ht="14.25" customHeight="1" x14ac:dyDescent="0.25">
      <c r="A10" s="336" t="s">
        <v>18</v>
      </c>
      <c r="B10" s="337" t="s">
        <v>18</v>
      </c>
      <c r="C10" s="991" t="s">
        <v>304</v>
      </c>
      <c r="D10" s="992"/>
      <c r="E10" s="992"/>
      <c r="F10" s="992"/>
      <c r="G10" s="992"/>
      <c r="H10" s="992"/>
      <c r="I10" s="992"/>
      <c r="J10" s="992"/>
      <c r="K10" s="992"/>
      <c r="L10" s="992"/>
      <c r="M10" s="992"/>
      <c r="N10" s="992"/>
      <c r="O10" s="992"/>
      <c r="P10" s="331"/>
    </row>
    <row r="11" spans="1:20" ht="21" customHeight="1" x14ac:dyDescent="0.2">
      <c r="A11" s="920" t="s">
        <v>18</v>
      </c>
      <c r="B11" s="921" t="s">
        <v>18</v>
      </c>
      <c r="C11" s="922" t="s">
        <v>24</v>
      </c>
      <c r="D11" s="898" t="s">
        <v>305</v>
      </c>
      <c r="E11" s="942">
        <v>288712070</v>
      </c>
      <c r="F11" s="906" t="s">
        <v>29</v>
      </c>
      <c r="G11" s="338" t="s">
        <v>21</v>
      </c>
      <c r="H11" s="339">
        <v>365.2</v>
      </c>
      <c r="I11" s="515"/>
      <c r="J11" s="341"/>
      <c r="K11" s="339"/>
      <c r="L11" s="982"/>
      <c r="M11" s="997"/>
      <c r="N11" s="998"/>
      <c r="O11" s="998"/>
      <c r="P11" s="331"/>
    </row>
    <row r="12" spans="1:20" ht="27.75" customHeight="1" x14ac:dyDescent="0.2">
      <c r="A12" s="920"/>
      <c r="B12" s="921"/>
      <c r="C12" s="922"/>
      <c r="D12" s="898"/>
      <c r="E12" s="942"/>
      <c r="F12" s="906"/>
      <c r="G12" s="342" t="s">
        <v>22</v>
      </c>
      <c r="H12" s="339"/>
      <c r="I12" s="340"/>
      <c r="J12" s="341"/>
      <c r="K12" s="339"/>
      <c r="L12" s="982"/>
      <c r="M12" s="997"/>
      <c r="N12" s="909"/>
      <c r="O12" s="909"/>
      <c r="P12" s="343"/>
      <c r="R12" s="344"/>
    </row>
    <row r="13" spans="1:20" ht="29.25" customHeight="1" x14ac:dyDescent="0.2">
      <c r="A13" s="920"/>
      <c r="B13" s="921"/>
      <c r="C13" s="922"/>
      <c r="D13" s="898"/>
      <c r="E13" s="942"/>
      <c r="F13" s="906"/>
      <c r="G13" s="345" t="s">
        <v>23</v>
      </c>
      <c r="H13" s="346">
        <f>SUM(H11:H12)</f>
        <v>365.2</v>
      </c>
      <c r="I13" s="346"/>
      <c r="J13" s="346"/>
      <c r="K13" s="346"/>
      <c r="L13" s="982"/>
      <c r="M13" s="997"/>
      <c r="N13" s="909"/>
      <c r="O13" s="909"/>
      <c r="P13" s="331"/>
      <c r="R13" s="344"/>
    </row>
    <row r="14" spans="1:20" ht="15.75" x14ac:dyDescent="0.2">
      <c r="A14" s="336" t="s">
        <v>18</v>
      </c>
      <c r="B14" s="337" t="s">
        <v>24</v>
      </c>
      <c r="C14" s="983" t="s">
        <v>651</v>
      </c>
      <c r="D14" s="983"/>
      <c r="E14" s="983"/>
      <c r="F14" s="983"/>
      <c r="G14" s="983"/>
      <c r="H14" s="983"/>
      <c r="I14" s="983"/>
      <c r="J14" s="983"/>
      <c r="K14" s="983"/>
      <c r="L14" s="983"/>
      <c r="M14" s="983"/>
      <c r="N14" s="983"/>
      <c r="O14" s="983"/>
      <c r="P14" s="347"/>
      <c r="R14" s="344"/>
    </row>
    <row r="15" spans="1:20" ht="21.75" customHeight="1" x14ac:dyDescent="0.2">
      <c r="A15" s="924" t="s">
        <v>18</v>
      </c>
      <c r="B15" s="927" t="s">
        <v>24</v>
      </c>
      <c r="C15" s="968" t="s">
        <v>18</v>
      </c>
      <c r="D15" s="919" t="s">
        <v>306</v>
      </c>
      <c r="E15" s="933" t="s">
        <v>307</v>
      </c>
      <c r="F15" s="971" t="s">
        <v>36</v>
      </c>
      <c r="G15" s="338" t="s">
        <v>21</v>
      </c>
      <c r="H15" s="138">
        <v>677.5</v>
      </c>
      <c r="I15" s="348">
        <v>742.3</v>
      </c>
      <c r="J15" s="349">
        <f>SUM(I15*1.01)</f>
        <v>749.72299999999996</v>
      </c>
      <c r="K15" s="349">
        <f>SUM(J15*1.01)</f>
        <v>757.22023000000002</v>
      </c>
      <c r="L15" s="898" t="s">
        <v>308</v>
      </c>
      <c r="M15" s="966" t="s">
        <v>309</v>
      </c>
      <c r="N15" s="966" t="s">
        <v>309</v>
      </c>
      <c r="O15" s="966" t="s">
        <v>309</v>
      </c>
      <c r="P15" s="347"/>
      <c r="R15" s="344"/>
    </row>
    <row r="16" spans="1:20" ht="26.25" customHeight="1" x14ac:dyDescent="0.2">
      <c r="A16" s="925"/>
      <c r="B16" s="928"/>
      <c r="C16" s="969"/>
      <c r="D16" s="919"/>
      <c r="E16" s="934"/>
      <c r="F16" s="972"/>
      <c r="G16" s="338" t="s">
        <v>42</v>
      </c>
      <c r="H16" s="138">
        <v>43.9</v>
      </c>
      <c r="I16" s="369">
        <v>24.9</v>
      </c>
      <c r="J16" s="350"/>
      <c r="K16" s="350"/>
      <c r="L16" s="898"/>
      <c r="M16" s="974"/>
      <c r="N16" s="966"/>
      <c r="O16" s="974"/>
      <c r="P16" s="331"/>
      <c r="R16" s="344"/>
    </row>
    <row r="17" spans="1:18" ht="33" customHeight="1" x14ac:dyDescent="0.2">
      <c r="A17" s="925"/>
      <c r="B17" s="928"/>
      <c r="C17" s="969"/>
      <c r="D17" s="919"/>
      <c r="E17" s="934"/>
      <c r="F17" s="972"/>
      <c r="G17" s="338" t="s">
        <v>20</v>
      </c>
      <c r="H17" s="138">
        <v>3</v>
      </c>
      <c r="I17" s="348">
        <v>3.3</v>
      </c>
      <c r="J17" s="349">
        <v>3</v>
      </c>
      <c r="K17" s="349">
        <v>3</v>
      </c>
      <c r="L17" s="898" t="s">
        <v>310</v>
      </c>
      <c r="M17" s="909">
        <v>6600</v>
      </c>
      <c r="N17" s="909">
        <v>6600</v>
      </c>
      <c r="O17" s="909">
        <v>6500</v>
      </c>
      <c r="P17" s="331"/>
      <c r="R17" s="344"/>
    </row>
    <row r="18" spans="1:18" ht="33.75" customHeight="1" x14ac:dyDescent="0.2">
      <c r="A18" s="925"/>
      <c r="B18" s="928"/>
      <c r="C18" s="969"/>
      <c r="D18" s="919"/>
      <c r="E18" s="934"/>
      <c r="F18" s="972"/>
      <c r="G18" s="351" t="s">
        <v>23</v>
      </c>
      <c r="H18" s="352">
        <f>SUM(H15+H16+H17+H19)</f>
        <v>729.4</v>
      </c>
      <c r="I18" s="352">
        <f>SUM(I15+I16+I17+I19)</f>
        <v>776.49999999999989</v>
      </c>
      <c r="J18" s="352">
        <f t="shared" ref="J18:K18" si="0">SUM(J15+J16+J17+J19)</f>
        <v>759.72299999999996</v>
      </c>
      <c r="K18" s="352">
        <f t="shared" si="0"/>
        <v>768.22023000000002</v>
      </c>
      <c r="L18" s="898"/>
      <c r="M18" s="909"/>
      <c r="N18" s="909"/>
      <c r="O18" s="909"/>
      <c r="P18" s="331"/>
      <c r="R18" s="344"/>
    </row>
    <row r="19" spans="1:18" ht="33.75" customHeight="1" x14ac:dyDescent="0.2">
      <c r="A19" s="926"/>
      <c r="B19" s="929"/>
      <c r="C19" s="970"/>
      <c r="D19" s="353" t="s">
        <v>311</v>
      </c>
      <c r="E19" s="935"/>
      <c r="F19" s="973"/>
      <c r="G19" s="357" t="s">
        <v>21</v>
      </c>
      <c r="H19" s="138">
        <v>5</v>
      </c>
      <c r="I19" s="348">
        <v>6</v>
      </c>
      <c r="J19" s="138">
        <v>7</v>
      </c>
      <c r="K19" s="138">
        <v>8</v>
      </c>
      <c r="L19" s="355" t="s">
        <v>312</v>
      </c>
      <c r="M19" s="342">
        <v>31</v>
      </c>
      <c r="N19" s="342">
        <v>32</v>
      </c>
      <c r="O19" s="342">
        <v>33</v>
      </c>
      <c r="P19" s="347"/>
      <c r="R19" s="344"/>
    </row>
    <row r="20" spans="1:18" ht="27.75" customHeight="1" x14ac:dyDescent="0.2">
      <c r="A20" s="924" t="s">
        <v>18</v>
      </c>
      <c r="B20" s="927" t="s">
        <v>24</v>
      </c>
      <c r="C20" s="968" t="s">
        <v>24</v>
      </c>
      <c r="D20" s="975" t="s">
        <v>313</v>
      </c>
      <c r="E20" s="933" t="s">
        <v>314</v>
      </c>
      <c r="F20" s="971" t="s">
        <v>36</v>
      </c>
      <c r="G20" s="338" t="s">
        <v>21</v>
      </c>
      <c r="H20" s="138">
        <v>650.9</v>
      </c>
      <c r="I20" s="348">
        <v>697.8</v>
      </c>
      <c r="J20" s="349">
        <f>SUM(I20*1.01)</f>
        <v>704.77799999999991</v>
      </c>
      <c r="K20" s="349">
        <f>SUM(J20*1.01)</f>
        <v>711.8257799999999</v>
      </c>
      <c r="L20" s="898" t="s">
        <v>315</v>
      </c>
      <c r="M20" s="966" t="s">
        <v>316</v>
      </c>
      <c r="N20" s="966" t="s">
        <v>317</v>
      </c>
      <c r="O20" s="966" t="s">
        <v>317</v>
      </c>
      <c r="P20" s="331"/>
      <c r="R20" s="344"/>
    </row>
    <row r="21" spans="1:18" ht="24.75" customHeight="1" x14ac:dyDescent="0.2">
      <c r="A21" s="925"/>
      <c r="B21" s="928"/>
      <c r="C21" s="969"/>
      <c r="D21" s="976"/>
      <c r="E21" s="934"/>
      <c r="F21" s="972"/>
      <c r="G21" s="338" t="s">
        <v>42</v>
      </c>
      <c r="H21" s="138">
        <v>4.2</v>
      </c>
      <c r="I21" s="348"/>
      <c r="J21" s="350"/>
      <c r="K21" s="350"/>
      <c r="L21" s="898"/>
      <c r="M21" s="974"/>
      <c r="N21" s="974"/>
      <c r="O21" s="974"/>
      <c r="P21" s="331"/>
      <c r="R21" s="344"/>
    </row>
    <row r="22" spans="1:18" ht="25.5" customHeight="1" x14ac:dyDescent="0.2">
      <c r="A22" s="925"/>
      <c r="B22" s="928"/>
      <c r="C22" s="969"/>
      <c r="D22" s="976"/>
      <c r="E22" s="934"/>
      <c r="F22" s="972"/>
      <c r="G22" s="338" t="s">
        <v>20</v>
      </c>
      <c r="H22" s="138">
        <v>12.3</v>
      </c>
      <c r="I22" s="348">
        <v>20.6</v>
      </c>
      <c r="J22" s="349">
        <v>15</v>
      </c>
      <c r="K22" s="349">
        <v>15</v>
      </c>
      <c r="L22" s="978" t="s">
        <v>318</v>
      </c>
      <c r="M22" s="980">
        <v>27</v>
      </c>
      <c r="N22" s="980">
        <v>27</v>
      </c>
      <c r="O22" s="980">
        <v>30</v>
      </c>
      <c r="P22" s="331"/>
      <c r="R22" s="344"/>
    </row>
    <row r="23" spans="1:18" ht="27" customHeight="1" x14ac:dyDescent="0.2">
      <c r="A23" s="925"/>
      <c r="B23" s="928"/>
      <c r="C23" s="969"/>
      <c r="D23" s="977"/>
      <c r="E23" s="934"/>
      <c r="F23" s="972"/>
      <c r="G23" s="351" t="s">
        <v>23</v>
      </c>
      <c r="H23" s="352">
        <f>SUM(H20,H21,H22,H24)</f>
        <v>739.9</v>
      </c>
      <c r="I23" s="352">
        <f>SUM(I20,I21,I22,I24)</f>
        <v>798.4</v>
      </c>
      <c r="J23" s="352">
        <f>SUM(J20,J21,J22,J24)</f>
        <v>807.77799999999991</v>
      </c>
      <c r="K23" s="352">
        <f>SUM(K20,K21,K22,K24)</f>
        <v>823.8257799999999</v>
      </c>
      <c r="L23" s="979"/>
      <c r="M23" s="981"/>
      <c r="N23" s="981"/>
      <c r="O23" s="981"/>
      <c r="P23" s="331"/>
      <c r="R23" s="344"/>
    </row>
    <row r="24" spans="1:18" ht="33.75" customHeight="1" x14ac:dyDescent="0.2">
      <c r="A24" s="926"/>
      <c r="B24" s="929"/>
      <c r="C24" s="970"/>
      <c r="D24" s="356" t="s">
        <v>319</v>
      </c>
      <c r="E24" s="935"/>
      <c r="F24" s="973"/>
      <c r="G24" s="357" t="s">
        <v>21</v>
      </c>
      <c r="H24" s="138">
        <v>72.5</v>
      </c>
      <c r="I24" s="348">
        <v>80</v>
      </c>
      <c r="J24" s="361">
        <v>88</v>
      </c>
      <c r="K24" s="361">
        <v>97</v>
      </c>
      <c r="L24" s="355" t="s">
        <v>320</v>
      </c>
      <c r="M24" s="726">
        <v>300</v>
      </c>
      <c r="N24" s="342">
        <v>400</v>
      </c>
      <c r="O24" s="338">
        <v>500</v>
      </c>
      <c r="P24" s="331"/>
      <c r="R24" s="344"/>
    </row>
    <row r="25" spans="1:18" ht="31.5" customHeight="1" x14ac:dyDescent="0.2">
      <c r="A25" s="924" t="s">
        <v>18</v>
      </c>
      <c r="B25" s="927" t="s">
        <v>24</v>
      </c>
      <c r="C25" s="968" t="s">
        <v>29</v>
      </c>
      <c r="D25" s="919" t="s">
        <v>321</v>
      </c>
      <c r="E25" s="914" t="s">
        <v>322</v>
      </c>
      <c r="F25" s="918" t="s">
        <v>36</v>
      </c>
      <c r="G25" s="338" t="s">
        <v>21</v>
      </c>
      <c r="H25" s="339">
        <v>174.5</v>
      </c>
      <c r="I25" s="340">
        <v>186.6</v>
      </c>
      <c r="J25" s="341">
        <f>SUM(I25*1.01)</f>
        <v>188.46600000000001</v>
      </c>
      <c r="K25" s="341">
        <f>SUM(J25*1.01)</f>
        <v>190.35066</v>
      </c>
      <c r="L25" s="898" t="s">
        <v>315</v>
      </c>
      <c r="M25" s="966" t="s">
        <v>323</v>
      </c>
      <c r="N25" s="966" t="s">
        <v>323</v>
      </c>
      <c r="O25" s="966" t="s">
        <v>323</v>
      </c>
      <c r="P25" s="331"/>
      <c r="R25" s="344"/>
    </row>
    <row r="26" spans="1:18" ht="26.25" customHeight="1" x14ac:dyDescent="0.2">
      <c r="A26" s="925"/>
      <c r="B26" s="928"/>
      <c r="C26" s="969"/>
      <c r="D26" s="919"/>
      <c r="E26" s="914"/>
      <c r="F26" s="918"/>
      <c r="G26" s="338" t="s">
        <v>42</v>
      </c>
      <c r="H26" s="339">
        <v>2.1</v>
      </c>
      <c r="I26" s="340"/>
      <c r="J26" s="359"/>
      <c r="K26" s="359"/>
      <c r="L26" s="898"/>
      <c r="M26" s="966"/>
      <c r="N26" s="974"/>
      <c r="O26" s="974"/>
      <c r="P26" s="331"/>
      <c r="R26" s="344"/>
    </row>
    <row r="27" spans="1:18" ht="24.75" customHeight="1" x14ac:dyDescent="0.2">
      <c r="A27" s="925"/>
      <c r="B27" s="928"/>
      <c r="C27" s="969"/>
      <c r="D27" s="919"/>
      <c r="E27" s="914"/>
      <c r="F27" s="918"/>
      <c r="G27" s="338" t="s">
        <v>20</v>
      </c>
      <c r="H27" s="339">
        <v>2.2000000000000002</v>
      </c>
      <c r="I27" s="340">
        <v>2.2999999999999998</v>
      </c>
      <c r="J27" s="341">
        <v>2</v>
      </c>
      <c r="K27" s="341">
        <v>2</v>
      </c>
      <c r="L27" s="898" t="s">
        <v>324</v>
      </c>
      <c r="M27" s="909">
        <v>5</v>
      </c>
      <c r="N27" s="909">
        <v>6</v>
      </c>
      <c r="O27" s="909">
        <v>6</v>
      </c>
      <c r="P27" s="331"/>
      <c r="R27" s="344"/>
    </row>
    <row r="28" spans="1:18" ht="22.5" customHeight="1" x14ac:dyDescent="0.2">
      <c r="A28" s="925"/>
      <c r="B28" s="928"/>
      <c r="C28" s="969"/>
      <c r="D28" s="919"/>
      <c r="E28" s="914"/>
      <c r="F28" s="918"/>
      <c r="G28" s="351" t="s">
        <v>23</v>
      </c>
      <c r="H28" s="352">
        <f>SUM(H25,H26,H27,H29)</f>
        <v>193.79999999999998</v>
      </c>
      <c r="I28" s="352">
        <f t="shared" ref="I28:J28" si="1">SUM(I25,I26,I27,I29)</f>
        <v>205.9</v>
      </c>
      <c r="J28" s="352">
        <f t="shared" si="1"/>
        <v>209.46600000000001</v>
      </c>
      <c r="K28" s="352">
        <f t="shared" ref="K28" si="2">SUM(K25,K26,K27,K29)</f>
        <v>213.35066</v>
      </c>
      <c r="L28" s="898"/>
      <c r="M28" s="909"/>
      <c r="N28" s="909"/>
      <c r="O28" s="909"/>
      <c r="P28" s="331"/>
      <c r="R28" s="344"/>
    </row>
    <row r="29" spans="1:18" ht="32.25" customHeight="1" x14ac:dyDescent="0.2">
      <c r="A29" s="925"/>
      <c r="B29" s="928"/>
      <c r="C29" s="969"/>
      <c r="D29" s="356" t="s">
        <v>319</v>
      </c>
      <c r="E29" s="914"/>
      <c r="F29" s="918"/>
      <c r="G29" s="360" t="s">
        <v>21</v>
      </c>
      <c r="H29" s="138">
        <v>15</v>
      </c>
      <c r="I29" s="348">
        <v>17</v>
      </c>
      <c r="J29" s="361">
        <v>19</v>
      </c>
      <c r="K29" s="361">
        <v>21</v>
      </c>
      <c r="L29" s="355" t="s">
        <v>325</v>
      </c>
      <c r="M29" s="338">
        <v>100</v>
      </c>
      <c r="N29" s="338">
        <v>110</v>
      </c>
      <c r="O29" s="338">
        <v>110</v>
      </c>
      <c r="P29" s="331"/>
      <c r="R29" s="344"/>
    </row>
    <row r="30" spans="1:18" ht="21.75" customHeight="1" x14ac:dyDescent="0.2">
      <c r="A30" s="924" t="s">
        <v>18</v>
      </c>
      <c r="B30" s="927" t="s">
        <v>24</v>
      </c>
      <c r="C30" s="968" t="s">
        <v>32</v>
      </c>
      <c r="D30" s="919" t="s">
        <v>326</v>
      </c>
      <c r="E30" s="933" t="s">
        <v>327</v>
      </c>
      <c r="F30" s="971" t="s">
        <v>36</v>
      </c>
      <c r="G30" s="338" t="s">
        <v>21</v>
      </c>
      <c r="H30" s="138">
        <v>278.8</v>
      </c>
      <c r="I30" s="348">
        <v>296</v>
      </c>
      <c r="J30" s="349">
        <f>SUM(I30*1.01)</f>
        <v>298.95999999999998</v>
      </c>
      <c r="K30" s="349">
        <f>SUM(J30*1.01)</f>
        <v>301.94959999999998</v>
      </c>
      <c r="L30" s="898" t="s">
        <v>315</v>
      </c>
      <c r="M30" s="966" t="s">
        <v>48</v>
      </c>
      <c r="N30" s="966" t="s">
        <v>48</v>
      </c>
      <c r="O30" s="909">
        <v>15</v>
      </c>
      <c r="P30" s="331"/>
    </row>
    <row r="31" spans="1:18" ht="24.75" customHeight="1" x14ac:dyDescent="0.2">
      <c r="A31" s="925"/>
      <c r="B31" s="928"/>
      <c r="C31" s="969"/>
      <c r="D31" s="919"/>
      <c r="E31" s="934"/>
      <c r="F31" s="972"/>
      <c r="G31" s="338" t="s">
        <v>42</v>
      </c>
      <c r="H31" s="362">
        <v>2.1</v>
      </c>
      <c r="I31" s="348"/>
      <c r="J31" s="350"/>
      <c r="K31" s="350"/>
      <c r="L31" s="898"/>
      <c r="M31" s="974"/>
      <c r="N31" s="974"/>
      <c r="O31" s="915"/>
      <c r="P31" s="331"/>
    </row>
    <row r="32" spans="1:18" ht="23.25" customHeight="1" x14ac:dyDescent="0.2">
      <c r="A32" s="925"/>
      <c r="B32" s="928"/>
      <c r="C32" s="969"/>
      <c r="D32" s="919"/>
      <c r="E32" s="934"/>
      <c r="F32" s="972"/>
      <c r="G32" s="338" t="s">
        <v>20</v>
      </c>
      <c r="H32" s="138">
        <v>4.2</v>
      </c>
      <c r="I32" s="348">
        <v>6.7</v>
      </c>
      <c r="J32" s="349">
        <v>5</v>
      </c>
      <c r="K32" s="349">
        <v>5</v>
      </c>
      <c r="L32" s="898" t="s">
        <v>328</v>
      </c>
      <c r="M32" s="909">
        <v>8000</v>
      </c>
      <c r="N32" s="909">
        <v>8300</v>
      </c>
      <c r="O32" s="909">
        <v>8300</v>
      </c>
      <c r="P32" s="331"/>
    </row>
    <row r="33" spans="1:18" ht="29.25" customHeight="1" x14ac:dyDescent="0.2">
      <c r="A33" s="925"/>
      <c r="B33" s="928"/>
      <c r="C33" s="969"/>
      <c r="D33" s="919"/>
      <c r="E33" s="934"/>
      <c r="F33" s="972"/>
      <c r="G33" s="351" t="s">
        <v>23</v>
      </c>
      <c r="H33" s="363">
        <f t="shared" ref="H33:J33" si="3">SUM(H30,H31,H32,H34)</f>
        <v>300.10000000000002</v>
      </c>
      <c r="I33" s="363">
        <f t="shared" si="3"/>
        <v>319.7</v>
      </c>
      <c r="J33" s="363">
        <f t="shared" si="3"/>
        <v>322.95999999999998</v>
      </c>
      <c r="K33" s="352">
        <f t="shared" ref="K33" si="4">SUM(K30,K31,K32,K34)</f>
        <v>327.94959999999998</v>
      </c>
      <c r="L33" s="898"/>
      <c r="M33" s="909"/>
      <c r="N33" s="909"/>
      <c r="O33" s="909"/>
      <c r="P33" s="331"/>
    </row>
    <row r="34" spans="1:18" ht="31.9" customHeight="1" x14ac:dyDescent="0.2">
      <c r="A34" s="926"/>
      <c r="B34" s="929"/>
      <c r="C34" s="970"/>
      <c r="D34" s="356" t="s">
        <v>319</v>
      </c>
      <c r="E34" s="935"/>
      <c r="F34" s="973"/>
      <c r="G34" s="357" t="s">
        <v>21</v>
      </c>
      <c r="H34" s="361">
        <v>15</v>
      </c>
      <c r="I34" s="348">
        <v>17</v>
      </c>
      <c r="J34" s="349">
        <v>19</v>
      </c>
      <c r="K34" s="349">
        <v>21</v>
      </c>
      <c r="L34" s="355" t="s">
        <v>325</v>
      </c>
      <c r="M34" s="338">
        <v>100</v>
      </c>
      <c r="N34" s="338">
        <v>110</v>
      </c>
      <c r="O34" s="338">
        <v>120</v>
      </c>
      <c r="P34" s="331"/>
    </row>
    <row r="35" spans="1:18" ht="15.75" x14ac:dyDescent="0.2">
      <c r="A35" s="336" t="s">
        <v>18</v>
      </c>
      <c r="B35" s="337" t="s">
        <v>29</v>
      </c>
      <c r="C35" s="983" t="s">
        <v>329</v>
      </c>
      <c r="D35" s="983"/>
      <c r="E35" s="983"/>
      <c r="F35" s="983"/>
      <c r="G35" s="983"/>
      <c r="H35" s="983"/>
      <c r="I35" s="983"/>
      <c r="J35" s="983"/>
      <c r="K35" s="983"/>
      <c r="L35" s="983"/>
      <c r="M35" s="983"/>
      <c r="N35" s="983"/>
      <c r="O35" s="983"/>
      <c r="P35" s="347"/>
    </row>
    <row r="36" spans="1:18" ht="45.75" customHeight="1" x14ac:dyDescent="0.2">
      <c r="A36" s="920" t="s">
        <v>18</v>
      </c>
      <c r="B36" s="921" t="s">
        <v>29</v>
      </c>
      <c r="C36" s="922" t="s">
        <v>27</v>
      </c>
      <c r="D36" s="951" t="s">
        <v>330</v>
      </c>
      <c r="E36" s="923" t="s">
        <v>331</v>
      </c>
      <c r="F36" s="906" t="s">
        <v>36</v>
      </c>
      <c r="G36" s="338" t="s">
        <v>21</v>
      </c>
      <c r="H36" s="138">
        <v>2.5</v>
      </c>
      <c r="I36" s="348">
        <v>2.5</v>
      </c>
      <c r="J36" s="361">
        <v>2.7</v>
      </c>
      <c r="K36" s="138">
        <v>3</v>
      </c>
      <c r="L36" s="898" t="s">
        <v>332</v>
      </c>
      <c r="M36" s="967">
        <v>9</v>
      </c>
      <c r="N36" s="966" t="s">
        <v>724</v>
      </c>
      <c r="O36" s="966" t="s">
        <v>724</v>
      </c>
      <c r="P36" s="331"/>
    </row>
    <row r="37" spans="1:18" ht="29.25" customHeight="1" x14ac:dyDescent="0.2">
      <c r="A37" s="920"/>
      <c r="B37" s="921"/>
      <c r="C37" s="922"/>
      <c r="D37" s="951"/>
      <c r="E37" s="923"/>
      <c r="F37" s="906"/>
      <c r="G37" s="351" t="s">
        <v>23</v>
      </c>
      <c r="H37" s="352">
        <f t="shared" ref="H37:K37" si="5">SUM(H36)</f>
        <v>2.5</v>
      </c>
      <c r="I37" s="352">
        <f t="shared" si="5"/>
        <v>2.5</v>
      </c>
      <c r="J37" s="352">
        <f t="shared" si="5"/>
        <v>2.7</v>
      </c>
      <c r="K37" s="352">
        <f t="shared" si="5"/>
        <v>3</v>
      </c>
      <c r="L37" s="898"/>
      <c r="M37" s="909"/>
      <c r="N37" s="909"/>
      <c r="O37" s="966"/>
      <c r="P37" s="347"/>
    </row>
    <row r="38" spans="1:18" ht="38.25" customHeight="1" x14ac:dyDescent="0.2">
      <c r="A38" s="920" t="s">
        <v>18</v>
      </c>
      <c r="B38" s="921" t="s">
        <v>29</v>
      </c>
      <c r="C38" s="922" t="s">
        <v>172</v>
      </c>
      <c r="D38" s="919" t="s">
        <v>333</v>
      </c>
      <c r="E38" s="914" t="s">
        <v>151</v>
      </c>
      <c r="F38" s="918" t="s">
        <v>36</v>
      </c>
      <c r="G38" s="338" t="s">
        <v>21</v>
      </c>
      <c r="H38" s="362">
        <v>3</v>
      </c>
      <c r="I38" s="369">
        <v>5.5</v>
      </c>
      <c r="J38" s="361">
        <v>6</v>
      </c>
      <c r="K38" s="138">
        <v>6</v>
      </c>
      <c r="L38" s="898" t="s">
        <v>773</v>
      </c>
      <c r="M38" s="967">
        <v>5</v>
      </c>
      <c r="N38" s="966" t="s">
        <v>294</v>
      </c>
      <c r="O38" s="966" t="s">
        <v>294</v>
      </c>
      <c r="P38" s="347"/>
      <c r="Q38" s="364"/>
      <c r="R38" s="364"/>
    </row>
    <row r="39" spans="1:18" ht="31.5" customHeight="1" x14ac:dyDescent="0.2">
      <c r="A39" s="920"/>
      <c r="B39" s="921"/>
      <c r="C39" s="922"/>
      <c r="D39" s="919"/>
      <c r="E39" s="914"/>
      <c r="F39" s="918"/>
      <c r="G39" s="351" t="s">
        <v>23</v>
      </c>
      <c r="H39" s="352">
        <f t="shared" ref="H39:K39" si="6">SUM(H38)</f>
        <v>3</v>
      </c>
      <c r="I39" s="352">
        <f t="shared" si="6"/>
        <v>5.5</v>
      </c>
      <c r="J39" s="352">
        <f t="shared" si="6"/>
        <v>6</v>
      </c>
      <c r="K39" s="352">
        <f t="shared" si="6"/>
        <v>6</v>
      </c>
      <c r="L39" s="898"/>
      <c r="M39" s="909"/>
      <c r="N39" s="909"/>
      <c r="O39" s="966"/>
      <c r="P39" s="347"/>
    </row>
    <row r="40" spans="1:18" ht="30" customHeight="1" x14ac:dyDescent="0.2">
      <c r="A40" s="920" t="s">
        <v>18</v>
      </c>
      <c r="B40" s="921" t="s">
        <v>29</v>
      </c>
      <c r="C40" s="922" t="s">
        <v>65</v>
      </c>
      <c r="D40" s="919" t="s">
        <v>335</v>
      </c>
      <c r="E40" s="914" t="s">
        <v>151</v>
      </c>
      <c r="F40" s="906" t="s">
        <v>36</v>
      </c>
      <c r="G40" s="338" t="s">
        <v>21</v>
      </c>
      <c r="H40" s="362">
        <v>3</v>
      </c>
      <c r="I40" s="348">
        <v>1</v>
      </c>
      <c r="J40" s="361">
        <v>2</v>
      </c>
      <c r="K40" s="138"/>
      <c r="L40" s="898" t="s">
        <v>732</v>
      </c>
      <c r="M40" s="967">
        <v>1</v>
      </c>
      <c r="N40" s="966" t="s">
        <v>163</v>
      </c>
      <c r="O40" s="966"/>
      <c r="P40" s="347"/>
    </row>
    <row r="41" spans="1:18" ht="33.6" customHeight="1" x14ac:dyDescent="0.2">
      <c r="A41" s="920"/>
      <c r="B41" s="921"/>
      <c r="C41" s="922"/>
      <c r="D41" s="919"/>
      <c r="E41" s="914"/>
      <c r="F41" s="918"/>
      <c r="G41" s="351" t="s">
        <v>23</v>
      </c>
      <c r="H41" s="352">
        <f t="shared" ref="H41:J41" si="7">SUM(H40)</f>
        <v>3</v>
      </c>
      <c r="I41" s="352">
        <f t="shared" si="7"/>
        <v>1</v>
      </c>
      <c r="J41" s="352">
        <f t="shared" si="7"/>
        <v>2</v>
      </c>
      <c r="K41" s="352"/>
      <c r="L41" s="898"/>
      <c r="M41" s="909"/>
      <c r="N41" s="909"/>
      <c r="O41" s="966"/>
      <c r="P41" s="331"/>
    </row>
    <row r="42" spans="1:18" ht="30.6" customHeight="1" x14ac:dyDescent="0.2">
      <c r="A42" s="920" t="s">
        <v>18</v>
      </c>
      <c r="B42" s="921" t="s">
        <v>29</v>
      </c>
      <c r="C42" s="922" t="s">
        <v>56</v>
      </c>
      <c r="D42" s="919" t="s">
        <v>336</v>
      </c>
      <c r="E42" s="914" t="s">
        <v>151</v>
      </c>
      <c r="F42" s="918" t="s">
        <v>36</v>
      </c>
      <c r="G42" s="338" t="s">
        <v>21</v>
      </c>
      <c r="H42" s="138">
        <v>1.7</v>
      </c>
      <c r="I42" s="348">
        <v>3.2</v>
      </c>
      <c r="J42" s="361">
        <v>3.5</v>
      </c>
      <c r="K42" s="138">
        <v>3.5</v>
      </c>
      <c r="L42" s="898" t="s">
        <v>593</v>
      </c>
      <c r="M42" s="967">
        <v>15</v>
      </c>
      <c r="N42" s="966" t="s">
        <v>48</v>
      </c>
      <c r="O42" s="909">
        <v>15</v>
      </c>
      <c r="P42" s="331"/>
    </row>
    <row r="43" spans="1:18" ht="31.15" customHeight="1" x14ac:dyDescent="0.2">
      <c r="A43" s="920"/>
      <c r="B43" s="921"/>
      <c r="C43" s="922"/>
      <c r="D43" s="919"/>
      <c r="E43" s="914"/>
      <c r="F43" s="918"/>
      <c r="G43" s="351" t="s">
        <v>23</v>
      </c>
      <c r="H43" s="352">
        <f t="shared" ref="H43:K43" si="8">SUM(H42)</f>
        <v>1.7</v>
      </c>
      <c r="I43" s="352">
        <f t="shared" si="8"/>
        <v>3.2</v>
      </c>
      <c r="J43" s="352">
        <f t="shared" si="8"/>
        <v>3.5</v>
      </c>
      <c r="K43" s="352">
        <f t="shared" si="8"/>
        <v>3.5</v>
      </c>
      <c r="L43" s="898"/>
      <c r="M43" s="909"/>
      <c r="N43" s="909"/>
      <c r="O43" s="909"/>
      <c r="P43" s="347"/>
    </row>
    <row r="44" spans="1:18" ht="35.25" customHeight="1" x14ac:dyDescent="0.2">
      <c r="A44" s="920" t="s">
        <v>18</v>
      </c>
      <c r="B44" s="921" t="s">
        <v>29</v>
      </c>
      <c r="C44" s="922" t="s">
        <v>50</v>
      </c>
      <c r="D44" s="898" t="s">
        <v>337</v>
      </c>
      <c r="E44" s="914" t="s">
        <v>307</v>
      </c>
      <c r="F44" s="918" t="s">
        <v>36</v>
      </c>
      <c r="G44" s="338" t="s">
        <v>21</v>
      </c>
      <c r="H44" s="138"/>
      <c r="I44" s="348">
        <v>11</v>
      </c>
      <c r="J44" s="138"/>
      <c r="K44" s="365"/>
      <c r="L44" s="898" t="s">
        <v>176</v>
      </c>
      <c r="M44" s="909">
        <v>1</v>
      </c>
      <c r="N44" s="964"/>
      <c r="O44" s="909"/>
      <c r="P44" s="331"/>
    </row>
    <row r="45" spans="1:18" ht="33.6" customHeight="1" x14ac:dyDescent="0.2">
      <c r="A45" s="920"/>
      <c r="B45" s="921"/>
      <c r="C45" s="922"/>
      <c r="D45" s="898"/>
      <c r="E45" s="914"/>
      <c r="F45" s="918"/>
      <c r="G45" s="351" t="s">
        <v>23</v>
      </c>
      <c r="H45" s="352"/>
      <c r="I45" s="352">
        <f>SUM(I44)</f>
        <v>11</v>
      </c>
      <c r="J45" s="352"/>
      <c r="K45" s="352"/>
      <c r="L45" s="898"/>
      <c r="M45" s="909"/>
      <c r="N45" s="965"/>
      <c r="O45" s="909"/>
      <c r="P45" s="347"/>
    </row>
    <row r="46" spans="1:18" ht="33" customHeight="1" x14ac:dyDescent="0.2">
      <c r="A46" s="920" t="s">
        <v>18</v>
      </c>
      <c r="B46" s="921" t="s">
        <v>29</v>
      </c>
      <c r="C46" s="922" t="s">
        <v>51</v>
      </c>
      <c r="D46" s="898" t="s">
        <v>338</v>
      </c>
      <c r="E46" s="914" t="s">
        <v>327</v>
      </c>
      <c r="F46" s="918" t="s">
        <v>36</v>
      </c>
      <c r="G46" s="338" t="s">
        <v>21</v>
      </c>
      <c r="H46" s="138">
        <v>38</v>
      </c>
      <c r="I46" s="348"/>
      <c r="J46" s="138"/>
      <c r="K46" s="365"/>
      <c r="L46" s="898"/>
      <c r="M46" s="909"/>
      <c r="N46" s="909"/>
      <c r="O46" s="909"/>
      <c r="P46" s="347"/>
    </row>
    <row r="47" spans="1:18" ht="30.75" customHeight="1" x14ac:dyDescent="0.2">
      <c r="A47" s="920"/>
      <c r="B47" s="921"/>
      <c r="C47" s="922"/>
      <c r="D47" s="898"/>
      <c r="E47" s="914"/>
      <c r="F47" s="918"/>
      <c r="G47" s="338" t="s">
        <v>22</v>
      </c>
      <c r="H47" s="138">
        <v>32.299999999999997</v>
      </c>
      <c r="I47" s="348"/>
      <c r="J47" s="354"/>
      <c r="K47" s="365"/>
      <c r="L47" s="898"/>
      <c r="M47" s="909"/>
      <c r="N47" s="909"/>
      <c r="O47" s="909"/>
      <c r="P47" s="331"/>
    </row>
    <row r="48" spans="1:18" ht="29.25" customHeight="1" x14ac:dyDescent="0.2">
      <c r="A48" s="920"/>
      <c r="B48" s="921"/>
      <c r="C48" s="922"/>
      <c r="D48" s="898"/>
      <c r="E48" s="914"/>
      <c r="F48" s="918"/>
      <c r="G48" s="351" t="s">
        <v>23</v>
      </c>
      <c r="H48" s="352">
        <f t="shared" ref="H48" si="9">SUM(H46,H47)</f>
        <v>70.3</v>
      </c>
      <c r="I48" s="352"/>
      <c r="J48" s="352"/>
      <c r="K48" s="352"/>
      <c r="L48" s="898"/>
      <c r="M48" s="909"/>
      <c r="N48" s="909"/>
      <c r="O48" s="909"/>
      <c r="P48" s="347"/>
    </row>
    <row r="49" spans="1:21" ht="15.75" x14ac:dyDescent="0.2">
      <c r="A49" s="335" t="s">
        <v>24</v>
      </c>
      <c r="B49" s="943" t="s">
        <v>339</v>
      </c>
      <c r="C49" s="943"/>
      <c r="D49" s="943"/>
      <c r="E49" s="943"/>
      <c r="F49" s="943"/>
      <c r="G49" s="943"/>
      <c r="H49" s="943"/>
      <c r="I49" s="943"/>
      <c r="J49" s="943"/>
      <c r="K49" s="943"/>
      <c r="L49" s="943"/>
      <c r="M49" s="943"/>
      <c r="N49" s="943"/>
      <c r="O49" s="943"/>
      <c r="P49" s="331"/>
      <c r="R49" s="344"/>
    </row>
    <row r="50" spans="1:21" ht="15.75" x14ac:dyDescent="0.2">
      <c r="A50" s="336" t="s">
        <v>24</v>
      </c>
      <c r="B50" s="366" t="s">
        <v>24</v>
      </c>
      <c r="C50" s="944" t="s">
        <v>340</v>
      </c>
      <c r="D50" s="944"/>
      <c r="E50" s="944"/>
      <c r="F50" s="944"/>
      <c r="G50" s="944"/>
      <c r="H50" s="944"/>
      <c r="I50" s="944"/>
      <c r="J50" s="944"/>
      <c r="K50" s="944"/>
      <c r="L50" s="944"/>
      <c r="M50" s="944"/>
      <c r="N50" s="944"/>
      <c r="O50" s="944"/>
      <c r="P50" s="331"/>
      <c r="R50" s="344"/>
    </row>
    <row r="51" spans="1:21" ht="34.5" customHeight="1" x14ac:dyDescent="0.2">
      <c r="A51" s="955" t="s">
        <v>24</v>
      </c>
      <c r="B51" s="958" t="s">
        <v>24</v>
      </c>
      <c r="C51" s="930" t="s">
        <v>34</v>
      </c>
      <c r="D51" s="355" t="s">
        <v>341</v>
      </c>
      <c r="E51" s="923" t="s">
        <v>342</v>
      </c>
      <c r="F51" s="906" t="s">
        <v>36</v>
      </c>
      <c r="G51" s="351" t="s">
        <v>23</v>
      </c>
      <c r="H51" s="352">
        <f t="shared" ref="H51:J51" si="10">SUM(H52,H53,H54,H55,H56)</f>
        <v>172</v>
      </c>
      <c r="I51" s="352">
        <f t="shared" si="10"/>
        <v>162</v>
      </c>
      <c r="J51" s="139">
        <f t="shared" si="10"/>
        <v>172</v>
      </c>
      <c r="K51" s="352">
        <f t="shared" ref="K51" si="11">SUM(K52,K53,K54,K55,K56)</f>
        <v>172</v>
      </c>
      <c r="L51" s="355" t="s">
        <v>617</v>
      </c>
      <c r="M51" s="338">
        <v>12</v>
      </c>
      <c r="N51" s="338">
        <v>12</v>
      </c>
      <c r="O51" s="338">
        <v>12</v>
      </c>
      <c r="P51" s="687"/>
      <c r="Q51" s="688"/>
      <c r="R51" s="689"/>
    </row>
    <row r="52" spans="1:21" ht="80.25" customHeight="1" x14ac:dyDescent="0.2">
      <c r="A52" s="956"/>
      <c r="B52" s="959"/>
      <c r="C52" s="931"/>
      <c r="D52" s="367" t="s">
        <v>343</v>
      </c>
      <c r="E52" s="923"/>
      <c r="F52" s="906"/>
      <c r="G52" s="961" t="s">
        <v>21</v>
      </c>
      <c r="H52" s="368">
        <v>69</v>
      </c>
      <c r="I52" s="348">
        <v>59</v>
      </c>
      <c r="J52" s="349">
        <v>59</v>
      </c>
      <c r="K52" s="349">
        <v>59</v>
      </c>
      <c r="L52" s="355" t="s">
        <v>730</v>
      </c>
      <c r="M52" s="342" t="s">
        <v>751</v>
      </c>
      <c r="N52" s="338">
        <v>37</v>
      </c>
      <c r="O52" s="338">
        <v>40</v>
      </c>
      <c r="P52" s="709"/>
      <c r="Q52" s="347"/>
      <c r="R52" s="347"/>
      <c r="S52" s="347"/>
      <c r="T52" s="347"/>
    </row>
    <row r="53" spans="1:21" ht="34.5" customHeight="1" x14ac:dyDescent="0.2">
      <c r="A53" s="956"/>
      <c r="B53" s="959"/>
      <c r="C53" s="931"/>
      <c r="D53" s="367" t="s">
        <v>344</v>
      </c>
      <c r="E53" s="923"/>
      <c r="F53" s="906"/>
      <c r="G53" s="962"/>
      <c r="H53" s="368">
        <v>10</v>
      </c>
      <c r="I53" s="348">
        <v>10</v>
      </c>
      <c r="J53" s="349">
        <v>10</v>
      </c>
      <c r="K53" s="349">
        <v>10</v>
      </c>
      <c r="L53" s="355" t="s">
        <v>345</v>
      </c>
      <c r="M53" s="338">
        <v>5</v>
      </c>
      <c r="N53" s="338">
        <v>5</v>
      </c>
      <c r="O53" s="338">
        <v>5</v>
      </c>
      <c r="P53" s="347"/>
      <c r="R53" s="344"/>
    </row>
    <row r="54" spans="1:21" ht="36.75" customHeight="1" x14ac:dyDescent="0.2">
      <c r="A54" s="956"/>
      <c r="B54" s="959"/>
      <c r="C54" s="931"/>
      <c r="D54" s="367" t="s">
        <v>728</v>
      </c>
      <c r="E54" s="923"/>
      <c r="F54" s="906"/>
      <c r="G54" s="962"/>
      <c r="H54" s="361">
        <v>3</v>
      </c>
      <c r="I54" s="348">
        <v>3</v>
      </c>
      <c r="J54" s="349">
        <v>3</v>
      </c>
      <c r="K54" s="349">
        <v>3</v>
      </c>
      <c r="L54" s="355" t="s">
        <v>723</v>
      </c>
      <c r="M54" s="338">
        <v>5</v>
      </c>
      <c r="N54" s="595"/>
      <c r="O54" s="595"/>
      <c r="P54" s="347"/>
      <c r="R54" s="344"/>
    </row>
    <row r="55" spans="1:21" ht="25.5" customHeight="1" x14ac:dyDescent="0.2">
      <c r="A55" s="956"/>
      <c r="B55" s="959"/>
      <c r="C55" s="931"/>
      <c r="D55" s="367" t="s">
        <v>346</v>
      </c>
      <c r="E55" s="923"/>
      <c r="F55" s="906"/>
      <c r="G55" s="962"/>
      <c r="H55" s="361">
        <v>30</v>
      </c>
      <c r="I55" s="348">
        <v>30</v>
      </c>
      <c r="J55" s="349">
        <v>30</v>
      </c>
      <c r="K55" s="349">
        <v>30</v>
      </c>
      <c r="L55" s="355" t="s">
        <v>347</v>
      </c>
      <c r="M55" s="338">
        <v>19</v>
      </c>
      <c r="N55" s="338">
        <v>19</v>
      </c>
      <c r="O55" s="338">
        <v>19</v>
      </c>
      <c r="P55" s="331"/>
      <c r="R55" s="344"/>
    </row>
    <row r="56" spans="1:21" ht="35.450000000000003" customHeight="1" x14ac:dyDescent="0.2">
      <c r="A56" s="957"/>
      <c r="B56" s="960"/>
      <c r="C56" s="932"/>
      <c r="D56" s="367" t="s">
        <v>348</v>
      </c>
      <c r="E56" s="923"/>
      <c r="F56" s="906"/>
      <c r="G56" s="963"/>
      <c r="H56" s="361">
        <v>60</v>
      </c>
      <c r="I56" s="348">
        <v>60</v>
      </c>
      <c r="J56" s="349">
        <v>70</v>
      </c>
      <c r="K56" s="349">
        <v>70</v>
      </c>
      <c r="L56" s="355" t="s">
        <v>349</v>
      </c>
      <c r="M56" s="338">
        <v>1</v>
      </c>
      <c r="N56" s="338">
        <v>1</v>
      </c>
      <c r="O56" s="338">
        <v>1</v>
      </c>
      <c r="P56" s="347"/>
      <c r="Q56" s="347"/>
      <c r="R56" s="347"/>
      <c r="S56" s="347"/>
      <c r="T56" s="347"/>
      <c r="U56" s="347"/>
    </row>
    <row r="57" spans="1:21" ht="29.25" customHeight="1" x14ac:dyDescent="0.2">
      <c r="A57" s="920" t="s">
        <v>24</v>
      </c>
      <c r="B57" s="921" t="s">
        <v>24</v>
      </c>
      <c r="C57" s="913" t="s">
        <v>36</v>
      </c>
      <c r="D57" s="898" t="s">
        <v>350</v>
      </c>
      <c r="E57" s="914" t="s">
        <v>151</v>
      </c>
      <c r="F57" s="906" t="s">
        <v>36</v>
      </c>
      <c r="G57" s="338" t="s">
        <v>21</v>
      </c>
      <c r="H57" s="138">
        <v>2.5</v>
      </c>
      <c r="I57" s="370">
        <v>2.5</v>
      </c>
      <c r="J57" s="361">
        <v>2.5</v>
      </c>
      <c r="K57" s="138">
        <v>2.5</v>
      </c>
      <c r="L57" s="919" t="s">
        <v>351</v>
      </c>
      <c r="M57" s="909">
        <v>174</v>
      </c>
      <c r="N57" s="909">
        <v>174</v>
      </c>
      <c r="O57" s="909">
        <v>174</v>
      </c>
      <c r="P57" s="347"/>
      <c r="Q57" s="347"/>
      <c r="R57" s="347"/>
      <c r="S57" s="347"/>
      <c r="T57" s="347"/>
      <c r="U57" s="347"/>
    </row>
    <row r="58" spans="1:21" ht="28.15" customHeight="1" x14ac:dyDescent="0.2">
      <c r="A58" s="920"/>
      <c r="B58" s="921"/>
      <c r="C58" s="909"/>
      <c r="D58" s="898"/>
      <c r="E58" s="914"/>
      <c r="F58" s="907"/>
      <c r="G58" s="351" t="s">
        <v>23</v>
      </c>
      <c r="H58" s="352">
        <f>SUM(H57)</f>
        <v>2.5</v>
      </c>
      <c r="I58" s="352">
        <f t="shared" ref="I58:K58" si="12">SUM(I57)</f>
        <v>2.5</v>
      </c>
      <c r="J58" s="352">
        <f t="shared" si="12"/>
        <v>2.5</v>
      </c>
      <c r="K58" s="352">
        <f t="shared" si="12"/>
        <v>2.5</v>
      </c>
      <c r="L58" s="919"/>
      <c r="M58" s="909"/>
      <c r="N58" s="909"/>
      <c r="O58" s="909"/>
      <c r="P58" s="331"/>
      <c r="R58" s="344"/>
    </row>
    <row r="59" spans="1:21" ht="31.5" customHeight="1" x14ac:dyDescent="0.2">
      <c r="A59" s="920" t="s">
        <v>24</v>
      </c>
      <c r="B59" s="921" t="s">
        <v>24</v>
      </c>
      <c r="C59" s="913" t="s">
        <v>46</v>
      </c>
      <c r="D59" s="898" t="s">
        <v>757</v>
      </c>
      <c r="E59" s="953" t="s">
        <v>151</v>
      </c>
      <c r="F59" s="906" t="s">
        <v>29</v>
      </c>
      <c r="G59" s="338" t="s">
        <v>74</v>
      </c>
      <c r="H59" s="138">
        <v>19.899999999999999</v>
      </c>
      <c r="I59" s="371"/>
      <c r="J59" s="361"/>
      <c r="K59" s="362"/>
      <c r="L59" s="919" t="s">
        <v>731</v>
      </c>
      <c r="M59" s="909">
        <v>1</v>
      </c>
      <c r="N59" s="909"/>
      <c r="O59" s="909"/>
      <c r="P59" s="347"/>
      <c r="R59" s="344"/>
    </row>
    <row r="60" spans="1:21" ht="31.5" customHeight="1" x14ac:dyDescent="0.2">
      <c r="A60" s="920"/>
      <c r="B60" s="921"/>
      <c r="C60" s="913"/>
      <c r="D60" s="898"/>
      <c r="E60" s="953"/>
      <c r="F60" s="906"/>
      <c r="G60" s="338" t="s">
        <v>22</v>
      </c>
      <c r="H60" s="138"/>
      <c r="I60" s="370">
        <v>106</v>
      </c>
      <c r="J60" s="361"/>
      <c r="K60" s="362"/>
      <c r="L60" s="919"/>
      <c r="M60" s="909"/>
      <c r="N60" s="909"/>
      <c r="O60" s="909"/>
      <c r="P60" s="347"/>
      <c r="R60" s="344"/>
    </row>
    <row r="61" spans="1:21" ht="31.5" customHeight="1" x14ac:dyDescent="0.2">
      <c r="A61" s="920"/>
      <c r="B61" s="921"/>
      <c r="C61" s="913"/>
      <c r="D61" s="898"/>
      <c r="E61" s="953"/>
      <c r="F61" s="906"/>
      <c r="G61" s="710" t="s">
        <v>41</v>
      </c>
      <c r="H61" s="362"/>
      <c r="I61" s="372">
        <v>40</v>
      </c>
      <c r="J61" s="361"/>
      <c r="K61" s="362"/>
      <c r="L61" s="919"/>
      <c r="M61" s="909"/>
      <c r="N61" s="909"/>
      <c r="O61" s="909"/>
      <c r="P61" s="347"/>
      <c r="R61" s="344"/>
    </row>
    <row r="62" spans="1:21" ht="36" customHeight="1" x14ac:dyDescent="0.2">
      <c r="A62" s="920"/>
      <c r="B62" s="921"/>
      <c r="C62" s="909"/>
      <c r="D62" s="898"/>
      <c r="E62" s="954"/>
      <c r="F62" s="907"/>
      <c r="G62" s="351" t="s">
        <v>23</v>
      </c>
      <c r="H62" s="352">
        <f t="shared" ref="H62" si="13">SUM(H59)</f>
        <v>19.899999999999999</v>
      </c>
      <c r="I62" s="352">
        <f>SUM(I59:I61)</f>
        <v>146</v>
      </c>
      <c r="J62" s="352"/>
      <c r="K62" s="352"/>
      <c r="L62" s="919"/>
      <c r="M62" s="909"/>
      <c r="N62" s="909"/>
      <c r="O62" s="909"/>
      <c r="P62" s="331"/>
      <c r="R62" s="344"/>
    </row>
    <row r="63" spans="1:21" ht="30.6" customHeight="1" x14ac:dyDescent="0.2">
      <c r="A63" s="945" t="s">
        <v>24</v>
      </c>
      <c r="B63" s="946" t="s">
        <v>24</v>
      </c>
      <c r="C63" s="913" t="s">
        <v>172</v>
      </c>
      <c r="D63" s="952" t="s">
        <v>352</v>
      </c>
      <c r="E63" s="923" t="s">
        <v>353</v>
      </c>
      <c r="F63" s="906" t="s">
        <v>36</v>
      </c>
      <c r="G63" s="342" t="s">
        <v>21</v>
      </c>
      <c r="H63" s="136">
        <v>5.7</v>
      </c>
      <c r="I63" s="372">
        <v>5.5</v>
      </c>
      <c r="J63" s="677">
        <v>6</v>
      </c>
      <c r="K63" s="136">
        <v>6</v>
      </c>
      <c r="L63" s="951" t="s">
        <v>592</v>
      </c>
      <c r="M63" s="915">
        <v>40</v>
      </c>
      <c r="N63" s="915">
        <v>43</v>
      </c>
      <c r="O63" s="915">
        <v>45</v>
      </c>
      <c r="P63" s="331"/>
      <c r="R63" s="344"/>
    </row>
    <row r="64" spans="1:21" ht="34.15" customHeight="1" x14ac:dyDescent="0.2">
      <c r="A64" s="909"/>
      <c r="B64" s="909"/>
      <c r="C64" s="909"/>
      <c r="D64" s="952"/>
      <c r="E64" s="942"/>
      <c r="F64" s="907"/>
      <c r="G64" s="351" t="s">
        <v>23</v>
      </c>
      <c r="H64" s="352">
        <f t="shared" ref="H64:J64" si="14">SUM(H63)</f>
        <v>5.7</v>
      </c>
      <c r="I64" s="352">
        <f t="shared" si="14"/>
        <v>5.5</v>
      </c>
      <c r="J64" s="352">
        <f t="shared" si="14"/>
        <v>6</v>
      </c>
      <c r="K64" s="352">
        <f t="shared" ref="K64" si="15">SUM(K63)</f>
        <v>6</v>
      </c>
      <c r="L64" s="951"/>
      <c r="M64" s="915"/>
      <c r="N64" s="915"/>
      <c r="O64" s="915"/>
      <c r="P64" s="331"/>
      <c r="R64" s="344"/>
    </row>
    <row r="65" spans="1:25" ht="40.5" customHeight="1" x14ac:dyDescent="0.2">
      <c r="A65" s="945" t="s">
        <v>24</v>
      </c>
      <c r="B65" s="946" t="s">
        <v>24</v>
      </c>
      <c r="C65" s="913" t="s">
        <v>65</v>
      </c>
      <c r="D65" s="947" t="s">
        <v>639</v>
      </c>
      <c r="E65" s="914" t="s">
        <v>151</v>
      </c>
      <c r="F65" s="906" t="s">
        <v>29</v>
      </c>
      <c r="G65" s="338" t="s">
        <v>21</v>
      </c>
      <c r="H65" s="138">
        <v>213</v>
      </c>
      <c r="I65" s="370">
        <v>16</v>
      </c>
      <c r="J65" s="361"/>
      <c r="K65" s="138"/>
      <c r="L65" s="919" t="s">
        <v>665</v>
      </c>
      <c r="M65" s="909" t="s">
        <v>664</v>
      </c>
      <c r="N65" s="909"/>
      <c r="O65" s="909" t="s">
        <v>666</v>
      </c>
      <c r="P65" s="707"/>
      <c r="Q65" s="708"/>
      <c r="R65" s="708"/>
      <c r="S65" s="708"/>
      <c r="T65" s="708"/>
      <c r="U65" s="708"/>
      <c r="V65" s="708"/>
      <c r="W65" s="708"/>
      <c r="X65" s="708"/>
      <c r="Y65" s="708"/>
    </row>
    <row r="66" spans="1:25" ht="40.5" customHeight="1" x14ac:dyDescent="0.2">
      <c r="A66" s="945"/>
      <c r="B66" s="946"/>
      <c r="C66" s="913"/>
      <c r="D66" s="947"/>
      <c r="E66" s="914"/>
      <c r="F66" s="906"/>
      <c r="G66" s="338" t="s">
        <v>44</v>
      </c>
      <c r="H66" s="362">
        <v>314.39999999999998</v>
      </c>
      <c r="I66" s="370">
        <v>70</v>
      </c>
      <c r="J66" s="361">
        <v>300</v>
      </c>
      <c r="K66" s="138">
        <v>300</v>
      </c>
      <c r="L66" s="919"/>
      <c r="M66" s="909"/>
      <c r="N66" s="909"/>
      <c r="O66" s="909"/>
      <c r="P66" s="707"/>
      <c r="Q66" s="708"/>
      <c r="R66" s="708"/>
      <c r="S66" s="708"/>
      <c r="T66" s="708"/>
      <c r="U66" s="708"/>
      <c r="V66" s="708"/>
      <c r="W66" s="708"/>
      <c r="X66" s="708"/>
      <c r="Y66" s="708"/>
    </row>
    <row r="67" spans="1:25" ht="36.75" customHeight="1" x14ac:dyDescent="0.2">
      <c r="A67" s="945"/>
      <c r="B67" s="946"/>
      <c r="C67" s="913"/>
      <c r="D67" s="947"/>
      <c r="E67" s="914"/>
      <c r="F67" s="906"/>
      <c r="G67" s="338" t="s">
        <v>41</v>
      </c>
      <c r="H67" s="138">
        <v>600</v>
      </c>
      <c r="I67" s="370">
        <v>405</v>
      </c>
      <c r="J67" s="361">
        <v>225</v>
      </c>
      <c r="K67" s="138">
        <v>225</v>
      </c>
      <c r="L67" s="919"/>
      <c r="M67" s="909"/>
      <c r="N67" s="909"/>
      <c r="O67" s="909"/>
      <c r="P67" s="707"/>
      <c r="Q67" s="708"/>
      <c r="R67" s="708"/>
      <c r="S67" s="708"/>
      <c r="T67" s="708"/>
      <c r="U67" s="708"/>
      <c r="V67" s="708"/>
      <c r="W67" s="708"/>
      <c r="X67" s="708"/>
      <c r="Y67" s="708"/>
    </row>
    <row r="68" spans="1:25" ht="36" customHeight="1" x14ac:dyDescent="0.2">
      <c r="A68" s="945"/>
      <c r="B68" s="946"/>
      <c r="C68" s="913"/>
      <c r="D68" s="947"/>
      <c r="E68" s="914"/>
      <c r="F68" s="906"/>
      <c r="G68" s="338" t="s">
        <v>42</v>
      </c>
      <c r="H68" s="354"/>
      <c r="I68" s="371"/>
      <c r="J68" s="358"/>
      <c r="K68" s="354"/>
      <c r="L68" s="919"/>
      <c r="M68" s="909"/>
      <c r="N68" s="909"/>
      <c r="O68" s="909"/>
      <c r="P68" s="707"/>
      <c r="Q68" s="708"/>
      <c r="R68" s="708"/>
      <c r="S68" s="708"/>
      <c r="T68" s="708"/>
      <c r="U68" s="708"/>
      <c r="V68" s="708"/>
      <c r="W68" s="708"/>
      <c r="X68" s="708"/>
      <c r="Y68" s="708"/>
    </row>
    <row r="69" spans="1:25" ht="33.75" customHeight="1" x14ac:dyDescent="0.2">
      <c r="A69" s="945"/>
      <c r="B69" s="946"/>
      <c r="C69" s="909"/>
      <c r="D69" s="947"/>
      <c r="E69" s="914"/>
      <c r="F69" s="907"/>
      <c r="G69" s="351" t="s">
        <v>23</v>
      </c>
      <c r="H69" s="352">
        <f>SUM(H65:H68)</f>
        <v>1127.4000000000001</v>
      </c>
      <c r="I69" s="352">
        <f>SUM(I65:I68)</f>
        <v>491</v>
      </c>
      <c r="J69" s="352">
        <f>SUM(J65:J68)</f>
        <v>525</v>
      </c>
      <c r="K69" s="352">
        <f>SUM(K65:K68)</f>
        <v>525</v>
      </c>
      <c r="L69" s="919"/>
      <c r="M69" s="909"/>
      <c r="N69" s="909"/>
      <c r="O69" s="909"/>
      <c r="P69" s="707"/>
      <c r="Q69" s="708"/>
      <c r="R69" s="708"/>
      <c r="S69" s="708"/>
      <c r="T69" s="708"/>
      <c r="U69" s="708"/>
      <c r="V69" s="708"/>
      <c r="W69" s="708"/>
      <c r="X69" s="708"/>
      <c r="Y69" s="708"/>
    </row>
    <row r="70" spans="1:25" ht="15.75" x14ac:dyDescent="0.2">
      <c r="A70" s="335" t="s">
        <v>29</v>
      </c>
      <c r="B70" s="943" t="s">
        <v>354</v>
      </c>
      <c r="C70" s="943"/>
      <c r="D70" s="943"/>
      <c r="E70" s="943"/>
      <c r="F70" s="943"/>
      <c r="G70" s="943"/>
      <c r="H70" s="943"/>
      <c r="I70" s="943"/>
      <c r="J70" s="943"/>
      <c r="K70" s="943"/>
      <c r="L70" s="943"/>
      <c r="M70" s="943"/>
      <c r="N70" s="943"/>
      <c r="O70" s="943"/>
      <c r="P70" s="331"/>
    </row>
    <row r="71" spans="1:25" ht="15.75" x14ac:dyDescent="0.2">
      <c r="A71" s="336" t="s">
        <v>29</v>
      </c>
      <c r="B71" s="337" t="s">
        <v>18</v>
      </c>
      <c r="C71" s="944" t="s">
        <v>355</v>
      </c>
      <c r="D71" s="944"/>
      <c r="E71" s="944"/>
      <c r="F71" s="944"/>
      <c r="G71" s="944"/>
      <c r="H71" s="944"/>
      <c r="I71" s="944"/>
      <c r="J71" s="944"/>
      <c r="K71" s="944"/>
      <c r="L71" s="944"/>
      <c r="M71" s="944"/>
      <c r="N71" s="944"/>
      <c r="O71" s="944"/>
      <c r="P71" s="331"/>
    </row>
    <row r="72" spans="1:25" ht="32.25" customHeight="1" x14ac:dyDescent="0.2">
      <c r="A72" s="924" t="s">
        <v>29</v>
      </c>
      <c r="B72" s="927" t="s">
        <v>18</v>
      </c>
      <c r="C72" s="913" t="s">
        <v>18</v>
      </c>
      <c r="D72" s="898" t="s">
        <v>356</v>
      </c>
      <c r="E72" s="923" t="s">
        <v>409</v>
      </c>
      <c r="F72" s="906" t="s">
        <v>229</v>
      </c>
      <c r="G72" s="338" t="s">
        <v>21</v>
      </c>
      <c r="H72" s="138">
        <v>67.7</v>
      </c>
      <c r="I72" s="370">
        <v>73.3</v>
      </c>
      <c r="J72" s="686">
        <f>SUM(I72*1.01)</f>
        <v>74.033000000000001</v>
      </c>
      <c r="K72" s="686">
        <f>SUM(J72*1.01)</f>
        <v>74.773330000000001</v>
      </c>
      <c r="L72" s="919" t="s">
        <v>358</v>
      </c>
      <c r="M72" s="909">
        <v>4.5</v>
      </c>
      <c r="N72" s="909">
        <v>4.5</v>
      </c>
      <c r="O72" s="909">
        <v>4.5</v>
      </c>
      <c r="P72" s="331"/>
    </row>
    <row r="73" spans="1:25" ht="31.15" customHeight="1" x14ac:dyDescent="0.2">
      <c r="A73" s="926"/>
      <c r="B73" s="929"/>
      <c r="C73" s="909"/>
      <c r="D73" s="898"/>
      <c r="E73" s="942"/>
      <c r="F73" s="907"/>
      <c r="G73" s="351" t="s">
        <v>23</v>
      </c>
      <c r="H73" s="352">
        <f t="shared" ref="H73:J73" si="16">SUM(H72)</f>
        <v>67.7</v>
      </c>
      <c r="I73" s="352">
        <f t="shared" si="16"/>
        <v>73.3</v>
      </c>
      <c r="J73" s="352">
        <f t="shared" si="16"/>
        <v>74.033000000000001</v>
      </c>
      <c r="K73" s="352">
        <f t="shared" ref="K73" si="17">SUM(K72)</f>
        <v>74.773330000000001</v>
      </c>
      <c r="L73" s="919"/>
      <c r="M73" s="909"/>
      <c r="N73" s="909"/>
      <c r="O73" s="909"/>
      <c r="P73" s="347"/>
    </row>
    <row r="74" spans="1:25" ht="23.25" customHeight="1" x14ac:dyDescent="0.2">
      <c r="A74" s="924" t="s">
        <v>29</v>
      </c>
      <c r="B74" s="927" t="s">
        <v>18</v>
      </c>
      <c r="C74" s="930" t="s">
        <v>24</v>
      </c>
      <c r="D74" s="355" t="s">
        <v>359</v>
      </c>
      <c r="E74" s="933" t="s">
        <v>151</v>
      </c>
      <c r="F74" s="936" t="s">
        <v>360</v>
      </c>
      <c r="G74" s="351" t="s">
        <v>23</v>
      </c>
      <c r="H74" s="352">
        <f>SUM(H75+H76+H77+H78)</f>
        <v>42.5</v>
      </c>
      <c r="I74" s="352">
        <f t="shared" ref="I74:J74" si="18">SUM(I75+I76+I77)</f>
        <v>13</v>
      </c>
      <c r="J74" s="352">
        <f t="shared" si="18"/>
        <v>11.5</v>
      </c>
      <c r="K74" s="352">
        <f t="shared" ref="K74" si="19">SUM(K75+K76+K77)</f>
        <v>11.5</v>
      </c>
      <c r="L74" s="948"/>
      <c r="M74" s="949"/>
      <c r="N74" s="949"/>
      <c r="O74" s="950"/>
      <c r="P74" s="331"/>
    </row>
    <row r="75" spans="1:25" ht="26.25" customHeight="1" x14ac:dyDescent="0.2">
      <c r="A75" s="925"/>
      <c r="B75" s="928"/>
      <c r="C75" s="931"/>
      <c r="D75" s="356" t="s">
        <v>361</v>
      </c>
      <c r="E75" s="934"/>
      <c r="F75" s="937"/>
      <c r="G75" s="939" t="s">
        <v>21</v>
      </c>
      <c r="H75" s="138">
        <v>7</v>
      </c>
      <c r="I75" s="348">
        <v>7</v>
      </c>
      <c r="J75" s="361">
        <v>5</v>
      </c>
      <c r="K75" s="361">
        <v>5</v>
      </c>
      <c r="L75" s="355" t="s">
        <v>362</v>
      </c>
      <c r="M75" s="511">
        <v>5</v>
      </c>
      <c r="N75" s="512">
        <v>5</v>
      </c>
      <c r="O75" s="375">
        <v>5</v>
      </c>
      <c r="P75" s="331"/>
    </row>
    <row r="76" spans="1:25" ht="26.25" customHeight="1" x14ac:dyDescent="0.2">
      <c r="A76" s="925"/>
      <c r="B76" s="928"/>
      <c r="C76" s="931"/>
      <c r="D76" s="356" t="s">
        <v>363</v>
      </c>
      <c r="E76" s="934"/>
      <c r="F76" s="937"/>
      <c r="G76" s="940"/>
      <c r="H76" s="138">
        <v>1</v>
      </c>
      <c r="I76" s="348">
        <v>3.5</v>
      </c>
      <c r="J76" s="361">
        <v>3.5</v>
      </c>
      <c r="K76" s="361">
        <v>3.5</v>
      </c>
      <c r="L76" s="355" t="s">
        <v>364</v>
      </c>
      <c r="M76" s="511">
        <v>15</v>
      </c>
      <c r="N76" s="512">
        <v>15</v>
      </c>
      <c r="O76" s="375">
        <v>15</v>
      </c>
      <c r="P76" s="331"/>
    </row>
    <row r="77" spans="1:25" ht="36" customHeight="1" x14ac:dyDescent="0.2">
      <c r="A77" s="925"/>
      <c r="B77" s="928"/>
      <c r="C77" s="931"/>
      <c r="D77" s="373" t="s">
        <v>365</v>
      </c>
      <c r="E77" s="934"/>
      <c r="F77" s="937"/>
      <c r="G77" s="940"/>
      <c r="H77" s="138">
        <v>2</v>
      </c>
      <c r="I77" s="348">
        <v>2.5</v>
      </c>
      <c r="J77" s="361">
        <v>3</v>
      </c>
      <c r="K77" s="361">
        <v>3</v>
      </c>
      <c r="L77" s="374" t="s">
        <v>366</v>
      </c>
      <c r="M77" s="375">
        <v>7</v>
      </c>
      <c r="N77" s="375">
        <v>7</v>
      </c>
      <c r="O77" s="375">
        <v>7</v>
      </c>
      <c r="P77" s="331"/>
    </row>
    <row r="78" spans="1:25" ht="33" customHeight="1" x14ac:dyDescent="0.2">
      <c r="A78" s="926"/>
      <c r="B78" s="929"/>
      <c r="C78" s="932"/>
      <c r="D78" s="373" t="s">
        <v>579</v>
      </c>
      <c r="E78" s="935"/>
      <c r="F78" s="938"/>
      <c r="G78" s="941"/>
      <c r="H78" s="138">
        <v>32.5</v>
      </c>
      <c r="I78" s="348">
        <v>3</v>
      </c>
      <c r="J78" s="361"/>
      <c r="K78" s="361"/>
      <c r="L78" s="374" t="s">
        <v>725</v>
      </c>
      <c r="M78" s="375">
        <v>1</v>
      </c>
      <c r="N78" s="375"/>
      <c r="O78" s="375"/>
      <c r="P78" s="331"/>
    </row>
    <row r="79" spans="1:25" ht="32.25" customHeight="1" x14ac:dyDescent="0.2">
      <c r="A79" s="920" t="s">
        <v>29</v>
      </c>
      <c r="B79" s="921" t="s">
        <v>18</v>
      </c>
      <c r="C79" s="922" t="s">
        <v>32</v>
      </c>
      <c r="D79" s="898" t="s">
        <v>367</v>
      </c>
      <c r="E79" s="923" t="s">
        <v>151</v>
      </c>
      <c r="F79" s="906" t="s">
        <v>368</v>
      </c>
      <c r="G79" s="376" t="s">
        <v>21</v>
      </c>
      <c r="H79" s="138">
        <v>25.7</v>
      </c>
      <c r="I79" s="369">
        <v>15</v>
      </c>
      <c r="J79" s="138">
        <v>15</v>
      </c>
      <c r="K79" s="361">
        <v>17</v>
      </c>
      <c r="L79" s="898" t="s">
        <v>369</v>
      </c>
      <c r="M79" s="915">
        <v>30</v>
      </c>
      <c r="N79" s="916">
        <v>35</v>
      </c>
      <c r="O79" s="909">
        <v>40</v>
      </c>
      <c r="P79" s="331"/>
    </row>
    <row r="80" spans="1:25" ht="32.25" customHeight="1" x14ac:dyDescent="0.2">
      <c r="A80" s="920"/>
      <c r="B80" s="921"/>
      <c r="C80" s="922"/>
      <c r="D80" s="898"/>
      <c r="E80" s="923"/>
      <c r="F80" s="918"/>
      <c r="G80" s="376" t="s">
        <v>42</v>
      </c>
      <c r="H80" s="138"/>
      <c r="I80" s="369">
        <v>15</v>
      </c>
      <c r="J80" s="138">
        <v>15</v>
      </c>
      <c r="K80" s="361">
        <v>17</v>
      </c>
      <c r="L80" s="898"/>
      <c r="M80" s="915"/>
      <c r="N80" s="916"/>
      <c r="O80" s="909"/>
      <c r="P80" s="331"/>
    </row>
    <row r="81" spans="1:37" ht="31.5" customHeight="1" x14ac:dyDescent="0.2">
      <c r="A81" s="920"/>
      <c r="B81" s="921"/>
      <c r="C81" s="922"/>
      <c r="D81" s="898"/>
      <c r="E81" s="923"/>
      <c r="F81" s="918"/>
      <c r="G81" s="351" t="s">
        <v>23</v>
      </c>
      <c r="H81" s="352">
        <f>SUM(H79:H80)</f>
        <v>25.7</v>
      </c>
      <c r="I81" s="363">
        <f>SUM(I79:I80)</f>
        <v>30</v>
      </c>
      <c r="J81" s="352">
        <f>SUM(J79:J80)</f>
        <v>30</v>
      </c>
      <c r="K81" s="352">
        <f>SUM(K79:K80)</f>
        <v>34</v>
      </c>
      <c r="L81" s="898"/>
      <c r="M81" s="915"/>
      <c r="N81" s="916"/>
      <c r="O81" s="909"/>
      <c r="P81" s="331"/>
    </row>
    <row r="82" spans="1:37" s="378" customFormat="1" ht="15.75" x14ac:dyDescent="0.2">
      <c r="A82" s="377" t="s">
        <v>32</v>
      </c>
      <c r="B82" s="366" t="s">
        <v>18</v>
      </c>
      <c r="C82" s="917" t="s">
        <v>370</v>
      </c>
      <c r="D82" s="917"/>
      <c r="E82" s="917"/>
      <c r="F82" s="917"/>
      <c r="G82" s="917"/>
      <c r="H82" s="917"/>
      <c r="I82" s="917"/>
      <c r="J82" s="917"/>
      <c r="K82" s="917"/>
      <c r="L82" s="917"/>
      <c r="M82" s="917"/>
      <c r="N82" s="917"/>
      <c r="O82" s="917"/>
      <c r="P82" s="331"/>
    </row>
    <row r="83" spans="1:37" s="378" customFormat="1" ht="33" customHeight="1" x14ac:dyDescent="0.2">
      <c r="A83" s="911" t="s">
        <v>32</v>
      </c>
      <c r="B83" s="912" t="s">
        <v>18</v>
      </c>
      <c r="C83" s="913" t="s">
        <v>18</v>
      </c>
      <c r="D83" s="898" t="s">
        <v>371</v>
      </c>
      <c r="E83" s="914" t="s">
        <v>151</v>
      </c>
      <c r="F83" s="906" t="s">
        <v>36</v>
      </c>
      <c r="G83" s="342" t="s">
        <v>372</v>
      </c>
      <c r="H83" s="136">
        <v>0.6</v>
      </c>
      <c r="I83" s="372">
        <v>1</v>
      </c>
      <c r="J83" s="361">
        <v>2</v>
      </c>
      <c r="K83" s="138">
        <v>2</v>
      </c>
      <c r="L83" s="919" t="s">
        <v>373</v>
      </c>
      <c r="M83" s="909">
        <v>100</v>
      </c>
      <c r="N83" s="909">
        <v>100</v>
      </c>
      <c r="O83" s="909">
        <v>150</v>
      </c>
      <c r="P83" s="331"/>
    </row>
    <row r="84" spans="1:37" s="378" customFormat="1" ht="30.6" customHeight="1" x14ac:dyDescent="0.2">
      <c r="A84" s="911"/>
      <c r="B84" s="912"/>
      <c r="C84" s="909"/>
      <c r="D84" s="898"/>
      <c r="E84" s="914"/>
      <c r="F84" s="907"/>
      <c r="G84" s="351" t="s">
        <v>23</v>
      </c>
      <c r="H84" s="352">
        <f t="shared" ref="H84:J84" si="20">SUM(H83)</f>
        <v>0.6</v>
      </c>
      <c r="I84" s="352">
        <f t="shared" si="20"/>
        <v>1</v>
      </c>
      <c r="J84" s="352">
        <f t="shared" si="20"/>
        <v>2</v>
      </c>
      <c r="K84" s="352">
        <f t="shared" ref="K84" si="21">SUM(K83)</f>
        <v>2</v>
      </c>
      <c r="L84" s="919"/>
      <c r="M84" s="909"/>
      <c r="N84" s="909"/>
      <c r="O84" s="909"/>
      <c r="P84" s="331"/>
    </row>
    <row r="85" spans="1:37" ht="23.45" customHeight="1" x14ac:dyDescent="0.2">
      <c r="A85" s="911" t="s">
        <v>32</v>
      </c>
      <c r="B85" s="912" t="s">
        <v>18</v>
      </c>
      <c r="C85" s="913" t="s">
        <v>32</v>
      </c>
      <c r="D85" s="898" t="s">
        <v>374</v>
      </c>
      <c r="E85" s="914" t="s">
        <v>151</v>
      </c>
      <c r="F85" s="906" t="s">
        <v>47</v>
      </c>
      <c r="G85" s="338" t="s">
        <v>21</v>
      </c>
      <c r="H85" s="136">
        <v>1.4</v>
      </c>
      <c r="I85" s="370">
        <v>4</v>
      </c>
      <c r="J85" s="361">
        <v>4</v>
      </c>
      <c r="K85" s="138">
        <v>4</v>
      </c>
      <c r="L85" s="908" t="s">
        <v>375</v>
      </c>
      <c r="M85" s="909">
        <v>20</v>
      </c>
      <c r="N85" s="909">
        <v>20</v>
      </c>
      <c r="O85" s="909">
        <v>20</v>
      </c>
      <c r="P85" s="331"/>
    </row>
    <row r="86" spans="1:37" s="380" customFormat="1" ht="24" customHeight="1" x14ac:dyDescent="0.2">
      <c r="A86" s="911"/>
      <c r="B86" s="912"/>
      <c r="C86" s="909"/>
      <c r="D86" s="898"/>
      <c r="E86" s="914"/>
      <c r="F86" s="907"/>
      <c r="G86" s="338" t="s">
        <v>22</v>
      </c>
      <c r="H86" s="136">
        <v>2</v>
      </c>
      <c r="I86" s="370">
        <v>2</v>
      </c>
      <c r="J86" s="361">
        <v>2</v>
      </c>
      <c r="K86" s="138">
        <v>2</v>
      </c>
      <c r="L86" s="908"/>
      <c r="M86" s="909"/>
      <c r="N86" s="909"/>
      <c r="O86" s="909"/>
      <c r="P86" s="379"/>
      <c r="Q86" s="379"/>
      <c r="R86" s="379"/>
      <c r="S86" s="379"/>
      <c r="T86" s="379"/>
      <c r="U86" s="379"/>
      <c r="V86" s="379"/>
      <c r="W86" s="379"/>
      <c r="X86" s="379"/>
      <c r="Y86" s="379"/>
      <c r="Z86" s="379"/>
      <c r="AA86" s="379"/>
      <c r="AB86" s="379"/>
      <c r="AC86" s="379"/>
      <c r="AD86" s="379"/>
      <c r="AE86" s="379"/>
      <c r="AF86" s="379"/>
      <c r="AG86" s="379"/>
      <c r="AH86" s="379"/>
      <c r="AI86" s="379"/>
      <c r="AJ86" s="379"/>
      <c r="AK86" s="379"/>
    </row>
    <row r="87" spans="1:37" s="380" customFormat="1" ht="21" customHeight="1" x14ac:dyDescent="0.2">
      <c r="A87" s="911"/>
      <c r="B87" s="912"/>
      <c r="C87" s="909"/>
      <c r="D87" s="898"/>
      <c r="E87" s="914"/>
      <c r="F87" s="907"/>
      <c r="G87" s="351" t="s">
        <v>23</v>
      </c>
      <c r="H87" s="352">
        <f>SUM(H85:H86)</f>
        <v>3.4</v>
      </c>
      <c r="I87" s="352">
        <f t="shared" ref="I87:K87" si="22">SUM(I85:I86)</f>
        <v>6</v>
      </c>
      <c r="J87" s="352">
        <f t="shared" si="22"/>
        <v>6</v>
      </c>
      <c r="K87" s="352">
        <f t="shared" si="22"/>
        <v>6</v>
      </c>
      <c r="L87" s="908"/>
      <c r="M87" s="909"/>
      <c r="N87" s="909"/>
      <c r="O87" s="909"/>
      <c r="P87" s="379"/>
      <c r="Q87" s="379"/>
      <c r="R87" s="379"/>
      <c r="S87" s="379"/>
      <c r="T87" s="379"/>
      <c r="U87" s="379"/>
      <c r="V87" s="379"/>
      <c r="W87" s="379"/>
      <c r="X87" s="379"/>
      <c r="Y87" s="379"/>
      <c r="Z87" s="379"/>
      <c r="AA87" s="379"/>
      <c r="AB87" s="379"/>
      <c r="AC87" s="379"/>
      <c r="AD87" s="379"/>
      <c r="AE87" s="379"/>
      <c r="AF87" s="379"/>
      <c r="AG87" s="379"/>
      <c r="AH87" s="379"/>
      <c r="AI87" s="379"/>
      <c r="AJ87" s="379"/>
      <c r="AK87" s="379"/>
    </row>
    <row r="88" spans="1:37" s="380" customFormat="1" ht="15.75" customHeight="1" x14ac:dyDescent="0.2">
      <c r="A88" s="381" t="s">
        <v>24</v>
      </c>
      <c r="B88" s="910" t="s">
        <v>177</v>
      </c>
      <c r="C88" s="910"/>
      <c r="D88" s="910"/>
      <c r="E88" s="910"/>
      <c r="F88" s="910"/>
      <c r="G88" s="910"/>
      <c r="H88" s="382">
        <f>SUM(H13,H18,H23,H28,H33,H37,H39,H41,H43,H45,H48,H51,H58,H62,H64,H69,H73,H74,H81,H84,H87)</f>
        <v>3876.2999999999997</v>
      </c>
      <c r="I88" s="382">
        <f t="shared" ref="I88:K88" si="23">SUM(I13,I18,I23,I28,I33,I37,I39,I41,I43,I45,I48,I51,I58,I62,I64,I69,I73,I74,I81,I84,I87)</f>
        <v>3054</v>
      </c>
      <c r="J88" s="382">
        <f t="shared" si="23"/>
        <v>2943.1599999999994</v>
      </c>
      <c r="K88" s="382">
        <f t="shared" si="23"/>
        <v>2979.6196</v>
      </c>
      <c r="L88" s="383"/>
      <c r="M88" s="383"/>
      <c r="N88" s="383"/>
      <c r="O88" s="383"/>
      <c r="P88" s="379"/>
      <c r="Q88" s="379"/>
      <c r="R88" s="379"/>
      <c r="S88" s="379"/>
      <c r="T88" s="379"/>
      <c r="U88" s="379"/>
      <c r="V88" s="379"/>
      <c r="W88" s="379"/>
      <c r="X88" s="379"/>
      <c r="Y88" s="379"/>
      <c r="Z88" s="379"/>
      <c r="AA88" s="379"/>
      <c r="AB88" s="379"/>
      <c r="AC88" s="379"/>
      <c r="AD88" s="379"/>
      <c r="AE88" s="379"/>
      <c r="AF88" s="379"/>
      <c r="AG88" s="379"/>
      <c r="AH88" s="379"/>
      <c r="AI88" s="379"/>
      <c r="AJ88" s="379"/>
      <c r="AK88" s="379"/>
    </row>
    <row r="89" spans="1:37" s="380" customFormat="1" ht="18" customHeight="1" x14ac:dyDescent="0.2">
      <c r="A89" s="384"/>
      <c r="B89" s="384"/>
      <c r="C89" s="384"/>
      <c r="D89" s="384"/>
      <c r="E89" s="384"/>
      <c r="F89" s="384"/>
      <c r="G89" s="384"/>
      <c r="H89" s="384"/>
      <c r="I89" s="385"/>
      <c r="J89" s="384"/>
      <c r="K89" s="384"/>
      <c r="L89" s="384"/>
      <c r="M89" s="384"/>
      <c r="N89" s="384"/>
      <c r="O89" s="386"/>
      <c r="P89" s="379"/>
      <c r="Q89" s="379"/>
      <c r="R89" s="379"/>
      <c r="S89" s="379"/>
      <c r="T89" s="379"/>
      <c r="U89" s="379"/>
      <c r="V89" s="379"/>
      <c r="W89" s="379"/>
      <c r="X89" s="379"/>
      <c r="Y89" s="379"/>
      <c r="Z89" s="379"/>
      <c r="AA89" s="379"/>
      <c r="AB89" s="379"/>
      <c r="AC89" s="379"/>
      <c r="AD89" s="379"/>
      <c r="AE89" s="379"/>
      <c r="AF89" s="379"/>
      <c r="AG89" s="379"/>
      <c r="AH89" s="379"/>
      <c r="AI89" s="379"/>
      <c r="AJ89" s="379"/>
      <c r="AK89" s="379"/>
    </row>
    <row r="90" spans="1:37" s="380" customFormat="1" ht="23.25" customHeight="1" x14ac:dyDescent="0.2">
      <c r="A90" s="387"/>
      <c r="B90" s="388"/>
      <c r="C90" s="388"/>
      <c r="D90" s="388"/>
      <c r="E90" s="388"/>
      <c r="F90" s="389"/>
      <c r="G90" s="902" t="s">
        <v>108</v>
      </c>
      <c r="H90" s="903"/>
      <c r="I90" s="903"/>
      <c r="J90" s="390"/>
      <c r="K90" s="390"/>
      <c r="L90" s="386"/>
      <c r="M90" s="386"/>
      <c r="N90" s="386"/>
      <c r="O90" s="386"/>
      <c r="P90" s="379"/>
      <c r="Q90" s="379"/>
      <c r="R90" s="379"/>
      <c r="S90" s="379"/>
      <c r="T90" s="379"/>
      <c r="U90" s="379"/>
      <c r="V90" s="379"/>
      <c r="W90" s="379"/>
      <c r="X90" s="379"/>
      <c r="Y90" s="379"/>
      <c r="Z90" s="379"/>
      <c r="AA90" s="379"/>
      <c r="AB90" s="379"/>
      <c r="AC90" s="379"/>
      <c r="AD90" s="379"/>
      <c r="AE90" s="379"/>
      <c r="AF90" s="379"/>
      <c r="AG90" s="379"/>
      <c r="AH90" s="379"/>
      <c r="AI90" s="379"/>
      <c r="AJ90" s="379"/>
      <c r="AK90" s="379"/>
    </row>
    <row r="91" spans="1:37" s="380" customFormat="1" ht="48.75" customHeight="1" x14ac:dyDescent="0.2">
      <c r="A91" s="904" t="s">
        <v>109</v>
      </c>
      <c r="B91" s="904"/>
      <c r="C91" s="904"/>
      <c r="D91" s="904"/>
      <c r="E91" s="904"/>
      <c r="F91" s="904"/>
      <c r="G91" s="904"/>
      <c r="H91" s="133" t="s">
        <v>657</v>
      </c>
      <c r="I91" s="133" t="s">
        <v>660</v>
      </c>
      <c r="J91" s="133" t="s">
        <v>110</v>
      </c>
      <c r="K91" s="133" t="s">
        <v>661</v>
      </c>
      <c r="L91" s="386"/>
      <c r="M91" s="386"/>
      <c r="N91" s="386"/>
      <c r="O91" s="386"/>
      <c r="P91" s="379"/>
      <c r="Q91" s="379"/>
      <c r="R91" s="379"/>
      <c r="S91" s="379"/>
      <c r="T91" s="379"/>
      <c r="U91" s="379"/>
      <c r="V91" s="379"/>
      <c r="W91" s="379"/>
      <c r="X91" s="379"/>
      <c r="Y91" s="379"/>
      <c r="Z91" s="379"/>
      <c r="AA91" s="379"/>
      <c r="AB91" s="379"/>
      <c r="AC91" s="379"/>
      <c r="AD91" s="379"/>
      <c r="AE91" s="379"/>
      <c r="AF91" s="379"/>
      <c r="AG91" s="379"/>
      <c r="AH91" s="379"/>
      <c r="AI91" s="379"/>
      <c r="AJ91" s="379"/>
      <c r="AK91" s="379"/>
    </row>
    <row r="92" spans="1:37" ht="15.75" x14ac:dyDescent="0.2">
      <c r="A92" s="899" t="s">
        <v>111</v>
      </c>
      <c r="B92" s="899"/>
      <c r="C92" s="899"/>
      <c r="D92" s="899"/>
      <c r="E92" s="899"/>
      <c r="F92" s="899"/>
      <c r="G92" s="899"/>
      <c r="H92" s="134">
        <f>SUM(H93:H96)</f>
        <v>3527.5999999999995</v>
      </c>
      <c r="I92" s="135">
        <f>SUM(I93:I96)</f>
        <v>2876</v>
      </c>
      <c r="J92" s="134">
        <f>SUM(J93:J96)</f>
        <v>2641.1599999999994</v>
      </c>
      <c r="K92" s="134">
        <f>SUM(K93:K96)</f>
        <v>2677.6196</v>
      </c>
      <c r="L92" s="391"/>
      <c r="M92" s="391"/>
    </row>
    <row r="93" spans="1:37" ht="15.75" x14ac:dyDescent="0.2">
      <c r="A93" s="905" t="s">
        <v>112</v>
      </c>
      <c r="B93" s="905"/>
      <c r="C93" s="905"/>
      <c r="D93" s="905"/>
      <c r="E93" s="905"/>
      <c r="F93" s="905"/>
      <c r="G93" s="905"/>
      <c r="H93" s="136">
        <f>SUM(H11,H15,H19,H20,H24,H25,H29,H30,H34,H36,H38,H40,H42,H44,H46,H51,H57,H59,H63,H65,H72,H74,H79,H83,H85)</f>
        <v>2853.5999999999995</v>
      </c>
      <c r="I93" s="136">
        <f t="shared" ref="I93:K93" si="24">SUM(I11,I15,I19,I20,I24,I25,I29,I30,I34,I36,I38,I40,I42,I44,I46,I51,I57,I59,I63,I65,I72,I74,I79,I83,I85)</f>
        <v>2358.1999999999998</v>
      </c>
      <c r="J93" s="136">
        <f t="shared" si="24"/>
        <v>2376.1599999999994</v>
      </c>
      <c r="K93" s="136">
        <f t="shared" si="24"/>
        <v>2410.6196</v>
      </c>
      <c r="L93" s="391"/>
      <c r="M93" s="391"/>
    </row>
    <row r="94" spans="1:37" ht="15.75" x14ac:dyDescent="0.25">
      <c r="A94" s="759" t="s">
        <v>113</v>
      </c>
      <c r="B94" s="759"/>
      <c r="C94" s="759"/>
      <c r="D94" s="759"/>
      <c r="E94" s="759"/>
      <c r="F94" s="759"/>
      <c r="G94" s="759"/>
      <c r="H94" s="136">
        <f>SUM(H17,H22,H27,H32)</f>
        <v>21.7</v>
      </c>
      <c r="I94" s="136">
        <f>SUM(I17,I22,I27,I32)</f>
        <v>32.900000000000006</v>
      </c>
      <c r="J94" s="136">
        <f>SUM(J17,J22,J27,J32)</f>
        <v>25</v>
      </c>
      <c r="K94" s="136">
        <f>SUM(K17,K22,K27,K32)</f>
        <v>25</v>
      </c>
      <c r="L94" s="391"/>
      <c r="M94" s="391"/>
    </row>
    <row r="95" spans="1:37" ht="15.75" x14ac:dyDescent="0.25">
      <c r="A95" s="759" t="s">
        <v>114</v>
      </c>
      <c r="B95" s="759"/>
      <c r="C95" s="759"/>
      <c r="D95" s="759"/>
      <c r="E95" s="759"/>
      <c r="F95" s="759"/>
      <c r="G95" s="759"/>
      <c r="H95" s="136">
        <f>SUM(H16,H21,H26,H31,H68,H80)</f>
        <v>52.300000000000004</v>
      </c>
      <c r="I95" s="136">
        <f>SUM(I16,I21,I26,I31,I68,I80)</f>
        <v>39.9</v>
      </c>
      <c r="J95" s="136">
        <f>SUM(J16,J21,J26,J31,J68,J80)</f>
        <v>15</v>
      </c>
      <c r="K95" s="136">
        <f>SUM(K16,K21,K26,K31,K68,K80)</f>
        <v>17</v>
      </c>
      <c r="L95" s="391"/>
      <c r="M95" s="391"/>
      <c r="P95" s="332"/>
      <c r="Q95" s="332"/>
      <c r="R95" s="332"/>
    </row>
    <row r="96" spans="1:37" ht="15.75" x14ac:dyDescent="0.2">
      <c r="A96" s="898" t="s">
        <v>115</v>
      </c>
      <c r="B96" s="898"/>
      <c r="C96" s="898"/>
      <c r="D96" s="898"/>
      <c r="E96" s="898"/>
      <c r="F96" s="898"/>
      <c r="G96" s="898"/>
      <c r="H96" s="136">
        <f>SUM(H67)</f>
        <v>600</v>
      </c>
      <c r="I96" s="136">
        <f>SUM(I67+I61)</f>
        <v>445</v>
      </c>
      <c r="J96" s="136">
        <f t="shared" ref="J96:K96" si="25">SUM(J67+J61)</f>
        <v>225</v>
      </c>
      <c r="K96" s="136">
        <f t="shared" si="25"/>
        <v>225</v>
      </c>
    </row>
    <row r="97" spans="1:15" ht="15.75" x14ac:dyDescent="0.2">
      <c r="A97" s="899" t="s">
        <v>116</v>
      </c>
      <c r="B97" s="899"/>
      <c r="C97" s="899"/>
      <c r="D97" s="899"/>
      <c r="E97" s="899"/>
      <c r="F97" s="899"/>
      <c r="G97" s="899"/>
      <c r="H97" s="134">
        <f>SUM(H98:H100)</f>
        <v>348.7</v>
      </c>
      <c r="I97" s="135">
        <f>SUM(I98:I100)</f>
        <v>178</v>
      </c>
      <c r="J97" s="134">
        <f>SUM(J98:J100)</f>
        <v>302</v>
      </c>
      <c r="K97" s="134">
        <f>SUM(K98:K100)</f>
        <v>302</v>
      </c>
    </row>
    <row r="98" spans="1:15" ht="15.75" x14ac:dyDescent="0.2">
      <c r="A98" s="900" t="s">
        <v>117</v>
      </c>
      <c r="B98" s="900"/>
      <c r="C98" s="900"/>
      <c r="D98" s="900"/>
      <c r="E98" s="900"/>
      <c r="F98" s="900"/>
      <c r="G98" s="900"/>
      <c r="H98" s="136">
        <f>SUM(H12,H47,H60,H86)</f>
        <v>34.299999999999997</v>
      </c>
      <c r="I98" s="136">
        <f t="shared" ref="I98:K98" si="26">SUM(I12,I47,I60,I86)</f>
        <v>108</v>
      </c>
      <c r="J98" s="136">
        <f t="shared" si="26"/>
        <v>2</v>
      </c>
      <c r="K98" s="136">
        <f t="shared" si="26"/>
        <v>2</v>
      </c>
    </row>
    <row r="99" spans="1:15" ht="15.75" x14ac:dyDescent="0.2">
      <c r="A99" s="752" t="s">
        <v>118</v>
      </c>
      <c r="B99" s="752"/>
      <c r="C99" s="752"/>
      <c r="D99" s="752"/>
      <c r="E99" s="752"/>
      <c r="F99" s="752"/>
      <c r="G99" s="752"/>
      <c r="H99" s="136">
        <f>SUM(H66)</f>
        <v>314.39999999999998</v>
      </c>
      <c r="I99" s="136">
        <f t="shared" ref="I99:K99" si="27">SUM(I66)</f>
        <v>70</v>
      </c>
      <c r="J99" s="136">
        <f t="shared" si="27"/>
        <v>300</v>
      </c>
      <c r="K99" s="136">
        <f t="shared" si="27"/>
        <v>300</v>
      </c>
      <c r="L99" s="332"/>
      <c r="O99" s="332"/>
    </row>
    <row r="100" spans="1:15" ht="15.75" x14ac:dyDescent="0.2">
      <c r="A100" s="752" t="s">
        <v>119</v>
      </c>
      <c r="B100" s="752"/>
      <c r="C100" s="752"/>
      <c r="D100" s="752"/>
      <c r="E100" s="752"/>
      <c r="F100" s="752"/>
      <c r="G100" s="752"/>
      <c r="H100" s="138"/>
      <c r="I100" s="138"/>
      <c r="J100" s="138"/>
      <c r="K100" s="138"/>
      <c r="M100" s="332"/>
      <c r="N100" s="332"/>
    </row>
    <row r="101" spans="1:15" ht="15.75" x14ac:dyDescent="0.2">
      <c r="A101" s="901" t="s">
        <v>120</v>
      </c>
      <c r="B101" s="901"/>
      <c r="C101" s="901"/>
      <c r="D101" s="901"/>
      <c r="E101" s="901"/>
      <c r="F101" s="901"/>
      <c r="G101" s="901"/>
      <c r="H101" s="139">
        <f>SUM(H92,H97)</f>
        <v>3876.2999999999993</v>
      </c>
      <c r="I101" s="139">
        <f>SUM(I92,I97)</f>
        <v>3054</v>
      </c>
      <c r="J101" s="139">
        <f>SUM(J92,J97)</f>
        <v>2943.1599999999994</v>
      </c>
      <c r="K101" s="139">
        <f>SUM(K92,K97)</f>
        <v>2979.6196</v>
      </c>
    </row>
    <row r="103" spans="1:15" ht="15.75" x14ac:dyDescent="0.2">
      <c r="B103" s="199"/>
      <c r="C103" s="199"/>
      <c r="D103" s="896" t="s">
        <v>121</v>
      </c>
      <c r="E103" s="896"/>
      <c r="F103" s="896"/>
      <c r="G103" s="896"/>
      <c r="H103" s="896"/>
      <c r="I103" s="896"/>
      <c r="J103" s="200"/>
    </row>
    <row r="104" spans="1:15" ht="15.75" x14ac:dyDescent="0.2">
      <c r="B104" s="897" t="s">
        <v>122</v>
      </c>
      <c r="C104" s="897"/>
      <c r="D104" s="897"/>
      <c r="E104" s="201"/>
      <c r="F104" s="897" t="s">
        <v>123</v>
      </c>
      <c r="G104" s="897"/>
      <c r="H104" s="897"/>
      <c r="I104" s="199" t="s">
        <v>124</v>
      </c>
      <c r="J104" s="201"/>
    </row>
    <row r="105" spans="1:15" ht="15.75" x14ac:dyDescent="0.2">
      <c r="B105" s="199" t="s">
        <v>125</v>
      </c>
      <c r="C105" s="199"/>
      <c r="D105" s="199"/>
      <c r="E105" s="199"/>
      <c r="F105" s="897" t="s">
        <v>126</v>
      </c>
      <c r="G105" s="897"/>
      <c r="H105" s="897"/>
      <c r="I105" s="199" t="s">
        <v>127</v>
      </c>
      <c r="J105" s="201"/>
    </row>
    <row r="106" spans="1:15" ht="15.75" x14ac:dyDescent="0.2">
      <c r="B106" s="199" t="s">
        <v>128</v>
      </c>
      <c r="C106" s="199"/>
      <c r="D106" s="199"/>
      <c r="E106" s="199"/>
      <c r="F106" s="199" t="s">
        <v>129</v>
      </c>
      <c r="G106" s="144"/>
      <c r="H106" s="144"/>
      <c r="I106" s="199" t="s">
        <v>130</v>
      </c>
      <c r="J106" s="199"/>
    </row>
    <row r="107" spans="1:15" ht="15.75" x14ac:dyDescent="0.2">
      <c r="B107" s="199" t="s">
        <v>131</v>
      </c>
      <c r="C107" s="199"/>
      <c r="D107" s="199"/>
      <c r="E107" s="199"/>
      <c r="F107" s="199" t="s">
        <v>132</v>
      </c>
      <c r="G107" s="144"/>
      <c r="H107" s="144"/>
      <c r="I107" s="199" t="s">
        <v>133</v>
      </c>
      <c r="J107" s="199"/>
    </row>
    <row r="108" spans="1:15" ht="15.75" x14ac:dyDescent="0.2">
      <c r="B108" s="199" t="s">
        <v>134</v>
      </c>
      <c r="C108" s="199"/>
      <c r="D108" s="199"/>
      <c r="E108" s="199"/>
      <c r="F108" s="199" t="s">
        <v>135</v>
      </c>
      <c r="G108" s="144"/>
      <c r="H108" s="199"/>
      <c r="I108" s="392" t="s">
        <v>376</v>
      </c>
      <c r="J108" s="199"/>
    </row>
    <row r="109" spans="1:15" ht="15.75" x14ac:dyDescent="0.2">
      <c r="B109" s="199" t="s">
        <v>136</v>
      </c>
      <c r="C109" s="199"/>
      <c r="D109" s="199"/>
      <c r="E109" s="199"/>
      <c r="F109" s="199" t="s">
        <v>137</v>
      </c>
      <c r="G109" s="144"/>
      <c r="H109" s="199"/>
      <c r="I109" s="144"/>
      <c r="J109" s="199"/>
    </row>
    <row r="110" spans="1:15" ht="15.75" x14ac:dyDescent="0.2">
      <c r="B110" s="199" t="s">
        <v>138</v>
      </c>
      <c r="C110" s="199"/>
      <c r="D110" s="199"/>
      <c r="E110" s="199"/>
      <c r="F110" s="199" t="s">
        <v>139</v>
      </c>
      <c r="G110" s="144"/>
      <c r="H110" s="199"/>
      <c r="I110" s="144"/>
      <c r="J110" s="199"/>
    </row>
    <row r="111" spans="1:15" ht="15.75" x14ac:dyDescent="0.2">
      <c r="B111" s="199" t="s">
        <v>140</v>
      </c>
      <c r="C111" s="199"/>
      <c r="D111" s="199"/>
      <c r="E111" s="199"/>
      <c r="F111" s="199" t="s">
        <v>141</v>
      </c>
      <c r="G111" s="144"/>
      <c r="H111" s="199"/>
      <c r="I111" s="144"/>
      <c r="J111" s="199"/>
    </row>
    <row r="114" spans="5:7" x14ac:dyDescent="0.2">
      <c r="E114" s="393"/>
      <c r="F114" s="393"/>
      <c r="G114" s="394"/>
    </row>
  </sheetData>
  <mergeCells count="264">
    <mergeCell ref="O22:O23"/>
    <mergeCell ref="O30:O31"/>
    <mergeCell ref="O32:O33"/>
    <mergeCell ref="G5:G7"/>
    <mergeCell ref="H5:H7"/>
    <mergeCell ref="I5:I7"/>
    <mergeCell ref="J5:J7"/>
    <mergeCell ref="K5:K7"/>
    <mergeCell ref="L5:O5"/>
    <mergeCell ref="L6:L7"/>
    <mergeCell ref="M6:O6"/>
    <mergeCell ref="M11:M13"/>
    <mergeCell ref="N11:N13"/>
    <mergeCell ref="O11:O13"/>
    <mergeCell ref="C35:O35"/>
    <mergeCell ref="A1:O1"/>
    <mergeCell ref="A2:O2"/>
    <mergeCell ref="A3:P3"/>
    <mergeCell ref="M4:N4"/>
    <mergeCell ref="A5:A7"/>
    <mergeCell ref="B5:B7"/>
    <mergeCell ref="C5:C7"/>
    <mergeCell ref="D5:D7"/>
    <mergeCell ref="E5:E7"/>
    <mergeCell ref="F5:F7"/>
    <mergeCell ref="A15:A19"/>
    <mergeCell ref="B15:B19"/>
    <mergeCell ref="C15:C19"/>
    <mergeCell ref="D15:D18"/>
    <mergeCell ref="E15:E19"/>
    <mergeCell ref="F15:F19"/>
    <mergeCell ref="A8:O8"/>
    <mergeCell ref="B9:O9"/>
    <mergeCell ref="C10:O10"/>
    <mergeCell ref="A11:A13"/>
    <mergeCell ref="B11:B13"/>
    <mergeCell ref="C11:C13"/>
    <mergeCell ref="D11:D13"/>
    <mergeCell ref="E11:E13"/>
    <mergeCell ref="F11:F13"/>
    <mergeCell ref="L11:L13"/>
    <mergeCell ref="L15:L16"/>
    <mergeCell ref="M15:M16"/>
    <mergeCell ref="N15:N16"/>
    <mergeCell ref="O15:O16"/>
    <mergeCell ref="L17:L18"/>
    <mergeCell ref="M17:M18"/>
    <mergeCell ref="N17:N18"/>
    <mergeCell ref="O17:O18"/>
    <mergeCell ref="C14:O14"/>
    <mergeCell ref="A20:A24"/>
    <mergeCell ref="B20:B24"/>
    <mergeCell ref="C20:C24"/>
    <mergeCell ref="D20:D23"/>
    <mergeCell ref="E20:E24"/>
    <mergeCell ref="F20:F24"/>
    <mergeCell ref="O25:O26"/>
    <mergeCell ref="L27:L28"/>
    <mergeCell ref="M27:M28"/>
    <mergeCell ref="N27:N28"/>
    <mergeCell ref="O27:O28"/>
    <mergeCell ref="A25:A29"/>
    <mergeCell ref="B25:B29"/>
    <mergeCell ref="C25:C29"/>
    <mergeCell ref="D25:D28"/>
    <mergeCell ref="E25:E29"/>
    <mergeCell ref="F25:F29"/>
    <mergeCell ref="L20:L21"/>
    <mergeCell ref="M20:M21"/>
    <mergeCell ref="N20:N21"/>
    <mergeCell ref="O20:O21"/>
    <mergeCell ref="L22:L23"/>
    <mergeCell ref="M22:M23"/>
    <mergeCell ref="N22:N23"/>
    <mergeCell ref="A30:A34"/>
    <mergeCell ref="B30:B34"/>
    <mergeCell ref="C30:C34"/>
    <mergeCell ref="D30:D33"/>
    <mergeCell ref="E30:E34"/>
    <mergeCell ref="F30:F34"/>
    <mergeCell ref="L25:L26"/>
    <mergeCell ref="M25:M26"/>
    <mergeCell ref="N25:N26"/>
    <mergeCell ref="L30:L31"/>
    <mergeCell ref="M30:M31"/>
    <mergeCell ref="N30:N31"/>
    <mergeCell ref="L32:L33"/>
    <mergeCell ref="M32:M33"/>
    <mergeCell ref="N32:N33"/>
    <mergeCell ref="O36:O37"/>
    <mergeCell ref="A38:A39"/>
    <mergeCell ref="B38:B39"/>
    <mergeCell ref="C38:C39"/>
    <mergeCell ref="D38:D39"/>
    <mergeCell ref="E38:E39"/>
    <mergeCell ref="F38:F39"/>
    <mergeCell ref="L38:L39"/>
    <mergeCell ref="M38:M39"/>
    <mergeCell ref="N38:N39"/>
    <mergeCell ref="O38:O39"/>
    <mergeCell ref="A36:A37"/>
    <mergeCell ref="B36:B37"/>
    <mergeCell ref="C36:C37"/>
    <mergeCell ref="D36:D37"/>
    <mergeCell ref="E36:E37"/>
    <mergeCell ref="F36:F37"/>
    <mergeCell ref="L36:L37"/>
    <mergeCell ref="M36:M37"/>
    <mergeCell ref="N36:N37"/>
    <mergeCell ref="O40:O41"/>
    <mergeCell ref="A42:A43"/>
    <mergeCell ref="B42:B43"/>
    <mergeCell ref="C42:C43"/>
    <mergeCell ref="D42:D43"/>
    <mergeCell ref="E42:E43"/>
    <mergeCell ref="F42:F43"/>
    <mergeCell ref="L42:L43"/>
    <mergeCell ref="M42:M43"/>
    <mergeCell ref="N42:N43"/>
    <mergeCell ref="O42:O43"/>
    <mergeCell ref="A40:A41"/>
    <mergeCell ref="B40:B41"/>
    <mergeCell ref="C40:C41"/>
    <mergeCell ref="D40:D41"/>
    <mergeCell ref="E40:E41"/>
    <mergeCell ref="F40:F41"/>
    <mergeCell ref="L40:L41"/>
    <mergeCell ref="M40:M41"/>
    <mergeCell ref="N40:N41"/>
    <mergeCell ref="O44:O45"/>
    <mergeCell ref="A46:A48"/>
    <mergeCell ref="B46:B48"/>
    <mergeCell ref="C46:C48"/>
    <mergeCell ref="D46:D48"/>
    <mergeCell ref="E46:E48"/>
    <mergeCell ref="F46:F48"/>
    <mergeCell ref="L46:L48"/>
    <mergeCell ref="M46:M48"/>
    <mergeCell ref="N46:N48"/>
    <mergeCell ref="O46:O48"/>
    <mergeCell ref="A44:A45"/>
    <mergeCell ref="B44:B45"/>
    <mergeCell ref="C44:C45"/>
    <mergeCell ref="D44:D45"/>
    <mergeCell ref="E44:E45"/>
    <mergeCell ref="F44:F45"/>
    <mergeCell ref="L44:L45"/>
    <mergeCell ref="M44:M45"/>
    <mergeCell ref="N44:N45"/>
    <mergeCell ref="B49:O49"/>
    <mergeCell ref="C50:O50"/>
    <mergeCell ref="A51:A56"/>
    <mergeCell ref="B51:B56"/>
    <mergeCell ref="C51:C56"/>
    <mergeCell ref="E51:E56"/>
    <mergeCell ref="F51:F56"/>
    <mergeCell ref="G52:G56"/>
    <mergeCell ref="O59:O62"/>
    <mergeCell ref="O57:O58"/>
    <mergeCell ref="L57:L58"/>
    <mergeCell ref="M57:M58"/>
    <mergeCell ref="N57:N58"/>
    <mergeCell ref="A59:A62"/>
    <mergeCell ref="B59:B62"/>
    <mergeCell ref="C59:C62"/>
    <mergeCell ref="D59:D62"/>
    <mergeCell ref="A57:A58"/>
    <mergeCell ref="B57:B58"/>
    <mergeCell ref="C57:C58"/>
    <mergeCell ref="D57:D58"/>
    <mergeCell ref="E57:E58"/>
    <mergeCell ref="A63:A64"/>
    <mergeCell ref="B63:B64"/>
    <mergeCell ref="C63:C64"/>
    <mergeCell ref="D63:D64"/>
    <mergeCell ref="E63:E64"/>
    <mergeCell ref="F63:F64"/>
    <mergeCell ref="E59:E62"/>
    <mergeCell ref="F59:F62"/>
    <mergeCell ref="F57:F58"/>
    <mergeCell ref="L63:L64"/>
    <mergeCell ref="M63:M64"/>
    <mergeCell ref="N63:N64"/>
    <mergeCell ref="O63:O64"/>
    <mergeCell ref="L72:L73"/>
    <mergeCell ref="M72:M73"/>
    <mergeCell ref="N72:N73"/>
    <mergeCell ref="O72:O73"/>
    <mergeCell ref="N59:N62"/>
    <mergeCell ref="L65:L69"/>
    <mergeCell ref="M65:M69"/>
    <mergeCell ref="N65:N69"/>
    <mergeCell ref="L59:L62"/>
    <mergeCell ref="M59:M62"/>
    <mergeCell ref="F74:F78"/>
    <mergeCell ref="G75:G78"/>
    <mergeCell ref="A72:A73"/>
    <mergeCell ref="B72:B73"/>
    <mergeCell ref="C72:C73"/>
    <mergeCell ref="D72:D73"/>
    <mergeCell ref="E72:E73"/>
    <mergeCell ref="F72:F73"/>
    <mergeCell ref="O65:O69"/>
    <mergeCell ref="B70:O70"/>
    <mergeCell ref="C71:O71"/>
    <mergeCell ref="A65:A69"/>
    <mergeCell ref="B65:B69"/>
    <mergeCell ref="C65:C69"/>
    <mergeCell ref="D65:D69"/>
    <mergeCell ref="E65:E69"/>
    <mergeCell ref="F65:F69"/>
    <mergeCell ref="L74:O74"/>
    <mergeCell ref="A79:A81"/>
    <mergeCell ref="B79:B81"/>
    <mergeCell ref="C79:C81"/>
    <mergeCell ref="D79:D81"/>
    <mergeCell ref="E79:E81"/>
    <mergeCell ref="A74:A78"/>
    <mergeCell ref="B74:B78"/>
    <mergeCell ref="C74:C78"/>
    <mergeCell ref="E74:E78"/>
    <mergeCell ref="N85:N87"/>
    <mergeCell ref="O85:O87"/>
    <mergeCell ref="B88:G88"/>
    <mergeCell ref="A85:A87"/>
    <mergeCell ref="B85:B87"/>
    <mergeCell ref="C85:C87"/>
    <mergeCell ref="D85:D87"/>
    <mergeCell ref="E85:E87"/>
    <mergeCell ref="L79:L81"/>
    <mergeCell ref="M79:M81"/>
    <mergeCell ref="N79:N81"/>
    <mergeCell ref="O79:O81"/>
    <mergeCell ref="C82:O82"/>
    <mergeCell ref="F79:F81"/>
    <mergeCell ref="F83:F84"/>
    <mergeCell ref="L83:L84"/>
    <mergeCell ref="M83:M84"/>
    <mergeCell ref="N83:N84"/>
    <mergeCell ref="O83:O84"/>
    <mergeCell ref="A83:A84"/>
    <mergeCell ref="B83:B84"/>
    <mergeCell ref="C83:C84"/>
    <mergeCell ref="D83:D84"/>
    <mergeCell ref="E83:E84"/>
    <mergeCell ref="G90:I90"/>
    <mergeCell ref="A91:G91"/>
    <mergeCell ref="A92:G92"/>
    <mergeCell ref="A93:G93"/>
    <mergeCell ref="A94:G94"/>
    <mergeCell ref="A95:G95"/>
    <mergeCell ref="F85:F87"/>
    <mergeCell ref="L85:L87"/>
    <mergeCell ref="M85:M87"/>
    <mergeCell ref="D103:I103"/>
    <mergeCell ref="B104:D104"/>
    <mergeCell ref="F104:H104"/>
    <mergeCell ref="F105:H105"/>
    <mergeCell ref="A96:G96"/>
    <mergeCell ref="A97:G97"/>
    <mergeCell ref="A98:G98"/>
    <mergeCell ref="A99:G99"/>
    <mergeCell ref="A100:G100"/>
    <mergeCell ref="A101:G101"/>
  </mergeCells>
  <printOptions horizontalCentered="1" verticalCentered="1"/>
  <pageMargins left="0.15748031496062992" right="0.15748031496062992" top="0.19685039370078741" bottom="0.15748031496062992" header="0.19685039370078741" footer="0.19685039370078741"/>
  <pageSetup paperSize="9" scale="60" orientation="landscape" r:id="rId1"/>
  <headerFooter alignWithMargins="0"/>
  <rowBreaks count="3" manualBreakCount="3">
    <brk id="24" max="27" man="1"/>
    <brk id="48" max="27" man="1"/>
    <brk id="69" max="27" man="1"/>
  </rowBreaks>
  <colBreaks count="1" manualBreakCount="1">
    <brk id="15" max="1048575" man="1"/>
  </colBreaks>
  <ignoredErrors>
    <ignoredError sqref="A9:O10 A14:O14 A35:O35 A70:O71 A73:O73 A72:D72 E72:G72 A82:O82 A81:D81 J81:O81 A21:O21 A19:F19 H19 A53:O53 A52:G52 A79:D80 F80:H80 F81:G81 A75:D78 A74:D74 F74:O74 F77:O77 E75:E78 E74 E79:E81 A16:H16 A15:G15 L15:O15 A23:O23 A22:H22 A18:O18 A17:H17 L17 A20:G20 L20:O20 K22:L22 A26:O26 A24:H24 L24 A28:O28 A27:H27 A33:O33 A29:H29 A30:D30 A31:L31 M31:O31 M30:O30 A25:G25 L25:O25 L27 L29 L30 A32:H32 A41:J41 A38:H38 A39:M39 N39:O39 N38:O38 A43:O43 A42:G42 L42 A58:O58 A54:C54 E54:G54 A55:H55 A56:G56 L55:O56 A64:O64 A62:D62 N62:O62 A63:H63 L63:M63 F75:G75 J75:O75 F78:H78 J78:K78 N78:O78 F79:H79 A84:O84 A83:H83 J83:O83 A40:H40 N41:O41 A37:M37 A36:H36 L36 N37:O37 N36:O36 L19 L72:O72 J32:L32 A69:O69 A68:H68 J68:O68 J79:L79 J80:O80 A34:J34 L34:O34 A86:O87 N40 A47:O47 A44:H44 K44:L44 N59:O59 A59:C59 J62:K62 J59:K59 A45:I45 O45 O44 K45:L45 A88:G88 L88:O88 A67:H67 L67:O67 A66:G66 A65:C65 L65:O65 J66 L66:O66 J16:O16 E65:G65 A12:O12 A11:G11 I11:O11 F76:G76 I76:O76 A85:D85 I85:O85 F30:G30 A46:D46 F46:O46 F85:G85 F62:H62 A57:D57 F57:O57 A13:H13 L13:O13 N24:O24 L41 N42 A49:O51 A48:H48 J48:O48" numberStoredAsText="1"/>
    <ignoredError sqref="H81:I81"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211"/>
  <sheetViews>
    <sheetView topLeftCell="A130" zoomScaleNormal="100" zoomScaleSheetLayoutView="115" workbookViewId="0">
      <selection activeCell="S43" sqref="S43"/>
    </sheetView>
  </sheetViews>
  <sheetFormatPr defaultColWidth="9.140625" defaultRowHeight="11.25" x14ac:dyDescent="0.2"/>
  <cols>
    <col min="1" max="3" width="3.42578125" style="469" customWidth="1"/>
    <col min="4" max="4" width="35.42578125" style="469" customWidth="1"/>
    <col min="5" max="6" width="5.7109375" style="469" customWidth="1"/>
    <col min="7" max="7" width="9.85546875" style="470" customWidth="1"/>
    <col min="8" max="9" width="13.140625" style="469" customWidth="1"/>
    <col min="10" max="10" width="13.28515625" style="469" customWidth="1"/>
    <col min="11" max="11" width="13.42578125" style="469" customWidth="1"/>
    <col min="12" max="12" width="37.5703125" style="469" customWidth="1"/>
    <col min="13" max="15" width="8.7109375" style="469" customWidth="1"/>
    <col min="16" max="16384" width="9.140625" style="469"/>
  </cols>
  <sheetData>
    <row r="1" spans="1:16" ht="21" customHeight="1" x14ac:dyDescent="0.2">
      <c r="A1" s="1149" t="s">
        <v>694</v>
      </c>
      <c r="B1" s="1149"/>
      <c r="C1" s="1149"/>
      <c r="D1" s="1149"/>
      <c r="E1" s="1149"/>
      <c r="F1" s="1149"/>
      <c r="G1" s="1149"/>
      <c r="H1" s="1149"/>
      <c r="I1" s="1149"/>
      <c r="J1" s="1149"/>
      <c r="K1" s="1149"/>
      <c r="L1" s="1149"/>
      <c r="M1" s="1149"/>
      <c r="N1" s="1149"/>
      <c r="O1" s="1149"/>
    </row>
    <row r="2" spans="1:16" ht="31.5" customHeight="1" x14ac:dyDescent="0.2">
      <c r="A2" s="1150" t="s">
        <v>451</v>
      </c>
      <c r="B2" s="1150"/>
      <c r="C2" s="1150"/>
      <c r="D2" s="1150"/>
      <c r="E2" s="1150"/>
      <c r="F2" s="1150"/>
      <c r="G2" s="1150"/>
      <c r="H2" s="1150"/>
      <c r="I2" s="1150"/>
      <c r="J2" s="1150"/>
      <c r="K2" s="1150"/>
      <c r="L2" s="1150"/>
      <c r="M2" s="1150"/>
      <c r="N2" s="1150"/>
      <c r="O2" s="1150"/>
      <c r="P2" s="618"/>
    </row>
    <row r="3" spans="1:16" ht="18" customHeight="1" x14ac:dyDescent="0.2">
      <c r="L3" s="1151"/>
      <c r="M3" s="1151"/>
      <c r="N3" s="1151"/>
      <c r="O3" s="1151"/>
    </row>
    <row r="4" spans="1:16" ht="45" customHeight="1" x14ac:dyDescent="0.2">
      <c r="A4" s="1152" t="s">
        <v>2</v>
      </c>
      <c r="B4" s="1152" t="s">
        <v>3</v>
      </c>
      <c r="C4" s="1152" t="s">
        <v>4</v>
      </c>
      <c r="D4" s="1073" t="s">
        <v>5</v>
      </c>
      <c r="E4" s="1152" t="s">
        <v>6</v>
      </c>
      <c r="F4" s="1152" t="s">
        <v>7</v>
      </c>
      <c r="G4" s="1152" t="s">
        <v>8</v>
      </c>
      <c r="H4" s="1153" t="s">
        <v>657</v>
      </c>
      <c r="I4" s="1153" t="s">
        <v>9</v>
      </c>
      <c r="J4" s="1153" t="s">
        <v>10</v>
      </c>
      <c r="K4" s="1153" t="s">
        <v>658</v>
      </c>
      <c r="L4" s="1156" t="s">
        <v>143</v>
      </c>
      <c r="M4" s="1156"/>
      <c r="N4" s="1156"/>
      <c r="O4" s="1156"/>
    </row>
    <row r="5" spans="1:16" ht="24.75" customHeight="1" x14ac:dyDescent="0.2">
      <c r="A5" s="1152"/>
      <c r="B5" s="1152"/>
      <c r="C5" s="1152"/>
      <c r="D5" s="1073"/>
      <c r="E5" s="1152"/>
      <c r="F5" s="1152"/>
      <c r="G5" s="1152"/>
      <c r="H5" s="1154"/>
      <c r="I5" s="1154"/>
      <c r="J5" s="1154"/>
      <c r="K5" s="1154"/>
      <c r="L5" s="1073" t="s">
        <v>12</v>
      </c>
      <c r="M5" s="1156" t="s">
        <v>13</v>
      </c>
      <c r="N5" s="1156"/>
      <c r="O5" s="1156"/>
    </row>
    <row r="6" spans="1:16" ht="125.25" customHeight="1" x14ac:dyDescent="0.2">
      <c r="A6" s="1152"/>
      <c r="B6" s="1152"/>
      <c r="C6" s="1152"/>
      <c r="D6" s="1073"/>
      <c r="E6" s="1152"/>
      <c r="F6" s="1152"/>
      <c r="G6" s="1152"/>
      <c r="H6" s="1155"/>
      <c r="I6" s="1155"/>
      <c r="J6" s="1155"/>
      <c r="K6" s="1155"/>
      <c r="L6" s="1073"/>
      <c r="M6" s="471" t="s">
        <v>15</v>
      </c>
      <c r="N6" s="471" t="s">
        <v>16</v>
      </c>
      <c r="O6" s="471" t="s">
        <v>656</v>
      </c>
    </row>
    <row r="7" spans="1:16" ht="16.5" customHeight="1" x14ac:dyDescent="0.2">
      <c r="A7" s="1157" t="s">
        <v>452</v>
      </c>
      <c r="B7" s="1158"/>
      <c r="C7" s="1158"/>
      <c r="D7" s="1158"/>
      <c r="E7" s="1158"/>
      <c r="F7" s="1158"/>
      <c r="G7" s="1158"/>
      <c r="H7" s="1158"/>
      <c r="I7" s="1158"/>
      <c r="J7" s="1158"/>
      <c r="K7" s="1158"/>
      <c r="L7" s="1158"/>
      <c r="M7" s="1158"/>
      <c r="N7" s="1158"/>
      <c r="O7" s="1158"/>
    </row>
    <row r="8" spans="1:16" ht="15.75" customHeight="1" x14ac:dyDescent="0.2">
      <c r="A8" s="543" t="s">
        <v>18</v>
      </c>
      <c r="B8" s="1102" t="s">
        <v>453</v>
      </c>
      <c r="C8" s="1102"/>
      <c r="D8" s="1102"/>
      <c r="E8" s="1102"/>
      <c r="F8" s="1102"/>
      <c r="G8" s="1102"/>
      <c r="H8" s="1102"/>
      <c r="I8" s="1102"/>
      <c r="J8" s="1102"/>
      <c r="K8" s="1102"/>
      <c r="L8" s="1102"/>
      <c r="M8" s="1102"/>
      <c r="N8" s="1102"/>
      <c r="O8" s="1102"/>
    </row>
    <row r="9" spans="1:16" ht="15.75" customHeight="1" x14ac:dyDescent="0.2">
      <c r="A9" s="624" t="s">
        <v>18</v>
      </c>
      <c r="B9" s="625" t="s">
        <v>18</v>
      </c>
      <c r="C9" s="1095" t="s">
        <v>454</v>
      </c>
      <c r="D9" s="1095"/>
      <c r="E9" s="1095"/>
      <c r="F9" s="1095"/>
      <c r="G9" s="1095"/>
      <c r="H9" s="1095"/>
      <c r="I9" s="1095"/>
      <c r="J9" s="1095"/>
      <c r="K9" s="1095"/>
      <c r="L9" s="1095"/>
      <c r="M9" s="1095"/>
      <c r="N9" s="1095"/>
      <c r="O9" s="1095"/>
    </row>
    <row r="10" spans="1:16" ht="32.25" customHeight="1" x14ac:dyDescent="0.2">
      <c r="A10" s="1125" t="s">
        <v>18</v>
      </c>
      <c r="B10" s="1103" t="s">
        <v>18</v>
      </c>
      <c r="C10" s="1035" t="s">
        <v>18</v>
      </c>
      <c r="D10" s="1029" t="s">
        <v>455</v>
      </c>
      <c r="E10" s="1159" t="s">
        <v>151</v>
      </c>
      <c r="F10" s="1160" t="s">
        <v>34</v>
      </c>
      <c r="G10" s="621" t="s">
        <v>44</v>
      </c>
      <c r="H10" s="544">
        <v>2650.5</v>
      </c>
      <c r="I10" s="536">
        <v>3011.4</v>
      </c>
      <c r="J10" s="628">
        <v>3011.4</v>
      </c>
      <c r="K10" s="628">
        <v>3011.4</v>
      </c>
      <c r="L10" s="1029" t="s">
        <v>456</v>
      </c>
      <c r="M10" s="1098">
        <v>1600</v>
      </c>
      <c r="N10" s="1098">
        <v>1600</v>
      </c>
      <c r="O10" s="1098">
        <v>1600</v>
      </c>
    </row>
    <row r="11" spans="1:16" ht="23.25" customHeight="1" x14ac:dyDescent="0.2">
      <c r="A11" s="1125"/>
      <c r="B11" s="1103"/>
      <c r="C11" s="1035"/>
      <c r="D11" s="1029"/>
      <c r="E11" s="1159"/>
      <c r="F11" s="1160"/>
      <c r="G11" s="537" t="s">
        <v>457</v>
      </c>
      <c r="H11" s="537">
        <f>H10</f>
        <v>2650.5</v>
      </c>
      <c r="I11" s="538">
        <f>I10</f>
        <v>3011.4</v>
      </c>
      <c r="J11" s="537">
        <f>J10</f>
        <v>3011.4</v>
      </c>
      <c r="K11" s="537">
        <f>K10</f>
        <v>3011.4</v>
      </c>
      <c r="L11" s="1029"/>
      <c r="M11" s="1098"/>
      <c r="N11" s="1098"/>
      <c r="O11" s="1098"/>
    </row>
    <row r="12" spans="1:16" ht="25.5" customHeight="1" x14ac:dyDescent="0.2">
      <c r="A12" s="1125" t="s">
        <v>18</v>
      </c>
      <c r="B12" s="1103" t="s">
        <v>18</v>
      </c>
      <c r="C12" s="1035" t="s">
        <v>24</v>
      </c>
      <c r="D12" s="1029" t="s">
        <v>458</v>
      </c>
      <c r="E12" s="1143" t="s">
        <v>151</v>
      </c>
      <c r="F12" s="1074" t="s">
        <v>34</v>
      </c>
      <c r="G12" s="621" t="s">
        <v>44</v>
      </c>
      <c r="H12" s="544">
        <v>4411.5</v>
      </c>
      <c r="I12" s="536">
        <v>5680.2</v>
      </c>
      <c r="J12" s="628">
        <v>5680.2</v>
      </c>
      <c r="K12" s="628">
        <v>5680.2</v>
      </c>
      <c r="L12" s="1029" t="s">
        <v>459</v>
      </c>
      <c r="M12" s="1098">
        <v>3700</v>
      </c>
      <c r="N12" s="1098">
        <v>3700</v>
      </c>
      <c r="O12" s="1098">
        <v>3700</v>
      </c>
    </row>
    <row r="13" spans="1:16" ht="28.5" customHeight="1" x14ac:dyDescent="0.2">
      <c r="A13" s="1125"/>
      <c r="B13" s="1103"/>
      <c r="C13" s="1035"/>
      <c r="D13" s="1029"/>
      <c r="E13" s="1143"/>
      <c r="F13" s="1074"/>
      <c r="G13" s="539" t="s">
        <v>23</v>
      </c>
      <c r="H13" s="537">
        <f>H12</f>
        <v>4411.5</v>
      </c>
      <c r="I13" s="538">
        <f>I12</f>
        <v>5680.2</v>
      </c>
      <c r="J13" s="537">
        <f>J12</f>
        <v>5680.2</v>
      </c>
      <c r="K13" s="537">
        <f>K12</f>
        <v>5680.2</v>
      </c>
      <c r="L13" s="1029"/>
      <c r="M13" s="1098"/>
      <c r="N13" s="1098"/>
      <c r="O13" s="1098"/>
    </row>
    <row r="14" spans="1:16" ht="27" customHeight="1" x14ac:dyDescent="0.2">
      <c r="A14" s="1003" t="s">
        <v>18</v>
      </c>
      <c r="B14" s="1006" t="s">
        <v>18</v>
      </c>
      <c r="C14" s="1035" t="s">
        <v>29</v>
      </c>
      <c r="D14" s="1029" t="s">
        <v>695</v>
      </c>
      <c r="E14" s="1143" t="s">
        <v>151</v>
      </c>
      <c r="F14" s="1074" t="s">
        <v>581</v>
      </c>
      <c r="G14" s="621" t="s">
        <v>42</v>
      </c>
      <c r="H14" s="628">
        <v>162.5</v>
      </c>
      <c r="I14" s="536">
        <v>180.6</v>
      </c>
      <c r="J14" s="628">
        <v>180.6</v>
      </c>
      <c r="K14" s="628">
        <v>180.6</v>
      </c>
      <c r="L14" s="616" t="s">
        <v>460</v>
      </c>
      <c r="M14" s="623">
        <v>432</v>
      </c>
      <c r="N14" s="623">
        <v>432</v>
      </c>
      <c r="O14" s="623">
        <v>432</v>
      </c>
    </row>
    <row r="15" spans="1:16" ht="41.25" customHeight="1" x14ac:dyDescent="0.2">
      <c r="A15" s="1004"/>
      <c r="B15" s="1007"/>
      <c r="C15" s="1035"/>
      <c r="D15" s="1029"/>
      <c r="E15" s="1143"/>
      <c r="F15" s="1074"/>
      <c r="G15" s="622" t="s">
        <v>21</v>
      </c>
      <c r="H15" s="626">
        <v>2510</v>
      </c>
      <c r="I15" s="684">
        <v>2800</v>
      </c>
      <c r="J15" s="626">
        <v>3000</v>
      </c>
      <c r="K15" s="626">
        <v>3000</v>
      </c>
      <c r="L15" s="616" t="s">
        <v>461</v>
      </c>
      <c r="M15" s="623">
        <v>1100</v>
      </c>
      <c r="N15" s="623">
        <v>1100</v>
      </c>
      <c r="O15" s="623">
        <v>1100</v>
      </c>
      <c r="P15" s="676"/>
    </row>
    <row r="16" spans="1:16" ht="37.5" customHeight="1" x14ac:dyDescent="0.2">
      <c r="A16" s="1004"/>
      <c r="B16" s="1007"/>
      <c r="C16" s="1035"/>
      <c r="D16" s="1029"/>
      <c r="E16" s="1143"/>
      <c r="F16" s="1074"/>
      <c r="G16" s="621" t="s">
        <v>42</v>
      </c>
      <c r="H16" s="628">
        <v>567.5</v>
      </c>
      <c r="I16" s="717">
        <v>200</v>
      </c>
      <c r="J16" s="628"/>
      <c r="K16" s="628"/>
      <c r="L16" s="613" t="s">
        <v>462</v>
      </c>
      <c r="M16" s="623">
        <v>1650</v>
      </c>
      <c r="N16" s="623">
        <v>1650</v>
      </c>
      <c r="O16" s="623">
        <v>1650</v>
      </c>
    </row>
    <row r="17" spans="1:16" ht="29.25" customHeight="1" x14ac:dyDescent="0.2">
      <c r="A17" s="1005"/>
      <c r="B17" s="1008"/>
      <c r="C17" s="1035"/>
      <c r="D17" s="1029"/>
      <c r="E17" s="1143"/>
      <c r="F17" s="1074"/>
      <c r="G17" s="539" t="s">
        <v>23</v>
      </c>
      <c r="H17" s="537">
        <f>SUM(H14:H16)</f>
        <v>3240</v>
      </c>
      <c r="I17" s="537">
        <f>SUM(I14:I16)</f>
        <v>3180.6</v>
      </c>
      <c r="J17" s="537">
        <f>SUM(J14:J16)</f>
        <v>3180.6</v>
      </c>
      <c r="K17" s="537">
        <f>SUM(K14:K16)</f>
        <v>3180.6</v>
      </c>
      <c r="L17" s="613" t="s">
        <v>463</v>
      </c>
      <c r="M17" s="623">
        <v>160</v>
      </c>
      <c r="N17" s="623">
        <v>160</v>
      </c>
      <c r="O17" s="623">
        <v>160</v>
      </c>
    </row>
    <row r="18" spans="1:16" ht="35.25" customHeight="1" x14ac:dyDescent="0.2">
      <c r="A18" s="1003" t="s">
        <v>18</v>
      </c>
      <c r="B18" s="1006" t="s">
        <v>18</v>
      </c>
      <c r="C18" s="1009" t="s">
        <v>32</v>
      </c>
      <c r="D18" s="1012" t="s">
        <v>696</v>
      </c>
      <c r="E18" s="1145" t="str">
        <f t="shared" ref="E18:F18" si="0">E20</f>
        <v>288712070</v>
      </c>
      <c r="F18" s="1017" t="str">
        <f t="shared" si="0"/>
        <v>08 
04</v>
      </c>
      <c r="G18" s="621" t="s">
        <v>42</v>
      </c>
      <c r="H18" s="628">
        <v>26.1</v>
      </c>
      <c r="I18" s="627"/>
      <c r="J18" s="628"/>
      <c r="K18" s="628"/>
      <c r="L18" s="1147"/>
      <c r="M18" s="1100"/>
      <c r="N18" s="1100"/>
      <c r="O18" s="1100"/>
      <c r="P18" s="631"/>
    </row>
    <row r="19" spans="1:16" ht="29.25" customHeight="1" x14ac:dyDescent="0.2">
      <c r="A19" s="1005"/>
      <c r="B19" s="1008"/>
      <c r="C19" s="1011"/>
      <c r="D19" s="1014"/>
      <c r="E19" s="1146"/>
      <c r="F19" s="1088"/>
      <c r="G19" s="539" t="s">
        <v>23</v>
      </c>
      <c r="H19" s="537">
        <f>H18</f>
        <v>26.1</v>
      </c>
      <c r="I19" s="537"/>
      <c r="J19" s="537"/>
      <c r="K19" s="537"/>
      <c r="L19" s="1148"/>
      <c r="M19" s="1101"/>
      <c r="N19" s="1101"/>
      <c r="O19" s="1101"/>
    </row>
    <row r="20" spans="1:16" ht="25.5" customHeight="1" x14ac:dyDescent="0.2">
      <c r="A20" s="1125" t="s">
        <v>18</v>
      </c>
      <c r="B20" s="1103" t="s">
        <v>18</v>
      </c>
      <c r="C20" s="1035" t="s">
        <v>38</v>
      </c>
      <c r="D20" s="1029" t="s">
        <v>697</v>
      </c>
      <c r="E20" s="1145" t="s">
        <v>151</v>
      </c>
      <c r="F20" s="1017" t="s">
        <v>581</v>
      </c>
      <c r="G20" s="621" t="s">
        <v>42</v>
      </c>
      <c r="H20" s="628">
        <v>1283.0999999999999</v>
      </c>
      <c r="I20" s="627">
        <v>890.8</v>
      </c>
      <c r="J20" s="628">
        <v>900</v>
      </c>
      <c r="K20" s="628">
        <v>900</v>
      </c>
      <c r="L20" s="1029" t="s">
        <v>464</v>
      </c>
      <c r="M20" s="1098">
        <v>140</v>
      </c>
      <c r="N20" s="1098">
        <v>140</v>
      </c>
      <c r="O20" s="1098">
        <v>140</v>
      </c>
    </row>
    <row r="21" spans="1:16" ht="28.5" customHeight="1" x14ac:dyDescent="0.2">
      <c r="A21" s="1125"/>
      <c r="B21" s="1103"/>
      <c r="C21" s="1035"/>
      <c r="D21" s="1029"/>
      <c r="E21" s="1146"/>
      <c r="F21" s="1088"/>
      <c r="G21" s="539" t="s">
        <v>23</v>
      </c>
      <c r="H21" s="537">
        <f>H20</f>
        <v>1283.0999999999999</v>
      </c>
      <c r="I21" s="537">
        <f>I20</f>
        <v>890.8</v>
      </c>
      <c r="J21" s="537">
        <f>J20</f>
        <v>900</v>
      </c>
      <c r="K21" s="537">
        <f>K20</f>
        <v>900</v>
      </c>
      <c r="L21" s="1029"/>
      <c r="M21" s="1098"/>
      <c r="N21" s="1098"/>
      <c r="O21" s="1098"/>
    </row>
    <row r="22" spans="1:16" ht="20.25" customHeight="1" x14ac:dyDescent="0.2">
      <c r="A22" s="1125" t="s">
        <v>18</v>
      </c>
      <c r="B22" s="1103" t="s">
        <v>18</v>
      </c>
      <c r="C22" s="1035" t="s">
        <v>45</v>
      </c>
      <c r="D22" s="1029" t="s">
        <v>698</v>
      </c>
      <c r="E22" s="1143" t="s">
        <v>151</v>
      </c>
      <c r="F22" s="1074" t="s">
        <v>581</v>
      </c>
      <c r="G22" s="621" t="s">
        <v>42</v>
      </c>
      <c r="H22" s="544">
        <v>407.4</v>
      </c>
      <c r="I22" s="536">
        <v>490.6</v>
      </c>
      <c r="J22" s="628">
        <v>490.6</v>
      </c>
      <c r="K22" s="628">
        <v>490.6</v>
      </c>
      <c r="L22" s="1144"/>
      <c r="M22" s="1144"/>
      <c r="N22" s="1144"/>
      <c r="O22" s="1144"/>
    </row>
    <row r="23" spans="1:16" ht="20.25" customHeight="1" x14ac:dyDescent="0.2">
      <c r="A23" s="1125"/>
      <c r="B23" s="1103"/>
      <c r="C23" s="1035"/>
      <c r="D23" s="1142"/>
      <c r="E23" s="1143"/>
      <c r="F23" s="1074"/>
      <c r="G23" s="621" t="s">
        <v>21</v>
      </c>
      <c r="H23" s="628">
        <v>3.5</v>
      </c>
      <c r="I23" s="627">
        <f>I38</f>
        <v>4.5</v>
      </c>
      <c r="J23" s="628">
        <f>J38</f>
        <v>4.5</v>
      </c>
      <c r="K23" s="628">
        <f>K38</f>
        <v>4.5</v>
      </c>
      <c r="L23" s="1144"/>
      <c r="M23" s="1144"/>
      <c r="N23" s="1144"/>
      <c r="O23" s="1144"/>
      <c r="P23" s="473"/>
    </row>
    <row r="24" spans="1:16" ht="19.5" customHeight="1" x14ac:dyDescent="0.2">
      <c r="A24" s="1125"/>
      <c r="B24" s="1103"/>
      <c r="C24" s="1035"/>
      <c r="D24" s="1142"/>
      <c r="E24" s="1143"/>
      <c r="F24" s="1074"/>
      <c r="G24" s="539" t="s">
        <v>23</v>
      </c>
      <c r="H24" s="537">
        <f>SUM(H22:H23)</f>
        <v>410.9</v>
      </c>
      <c r="I24" s="537">
        <f>SUM(I22:I23)</f>
        <v>495.1</v>
      </c>
      <c r="J24" s="537">
        <f>SUM(J22:J23)</f>
        <v>495.1</v>
      </c>
      <c r="K24" s="537">
        <f>SUM(K22:K23)</f>
        <v>495.1</v>
      </c>
      <c r="L24" s="1144"/>
      <c r="M24" s="1144"/>
      <c r="N24" s="1144"/>
      <c r="O24" s="1144"/>
    </row>
    <row r="25" spans="1:16" ht="38.25" customHeight="1" x14ac:dyDescent="0.2">
      <c r="A25" s="1125"/>
      <c r="B25" s="1103"/>
      <c r="C25" s="1035"/>
      <c r="D25" s="616" t="s">
        <v>465</v>
      </c>
      <c r="E25" s="533" t="s">
        <v>466</v>
      </c>
      <c r="F25" s="615" t="s">
        <v>581</v>
      </c>
      <c r="G25" s="535" t="s">
        <v>42</v>
      </c>
      <c r="H25" s="540">
        <f>SUM(H26:H36)</f>
        <v>322.50000000000006</v>
      </c>
      <c r="I25" s="541">
        <f>SUM(I26:I36)</f>
        <v>376.70000000000005</v>
      </c>
      <c r="J25" s="540">
        <f>SUM(J26:J36)</f>
        <v>376.70000000000005</v>
      </c>
      <c r="K25" s="540">
        <f>SUM(K26:K36)</f>
        <v>376.70000000000005</v>
      </c>
      <c r="L25" s="613" t="s">
        <v>564</v>
      </c>
      <c r="M25" s="623">
        <v>1045</v>
      </c>
      <c r="N25" s="623">
        <v>1045</v>
      </c>
      <c r="O25" s="623">
        <v>1045</v>
      </c>
    </row>
    <row r="26" spans="1:16" ht="56.25" customHeight="1" x14ac:dyDescent="0.2">
      <c r="A26" s="1125"/>
      <c r="B26" s="1103"/>
      <c r="C26" s="1035"/>
      <c r="D26" s="616" t="s">
        <v>384</v>
      </c>
      <c r="E26" s="534" t="s">
        <v>385</v>
      </c>
      <c r="F26" s="550" t="s">
        <v>583</v>
      </c>
      <c r="G26" s="621" t="s">
        <v>42</v>
      </c>
      <c r="H26" s="628">
        <v>8.6999999999999993</v>
      </c>
      <c r="I26" s="627">
        <v>8.1</v>
      </c>
      <c r="J26" s="628">
        <v>8.1</v>
      </c>
      <c r="K26" s="628">
        <v>8.1</v>
      </c>
      <c r="L26" s="1144"/>
      <c r="M26" s="612" t="s">
        <v>744</v>
      </c>
      <c r="N26" s="612" t="s">
        <v>744</v>
      </c>
      <c r="O26" s="612" t="s">
        <v>744</v>
      </c>
    </row>
    <row r="27" spans="1:16" ht="60" customHeight="1" x14ac:dyDescent="0.2">
      <c r="A27" s="1125"/>
      <c r="B27" s="1103"/>
      <c r="C27" s="1035"/>
      <c r="D27" s="616" t="s">
        <v>386</v>
      </c>
      <c r="E27" s="534" t="s">
        <v>387</v>
      </c>
      <c r="F27" s="550" t="s">
        <v>581</v>
      </c>
      <c r="G27" s="621" t="s">
        <v>42</v>
      </c>
      <c r="H27" s="628">
        <v>15.3</v>
      </c>
      <c r="I27" s="627">
        <v>19.7</v>
      </c>
      <c r="J27" s="628">
        <v>19.7</v>
      </c>
      <c r="K27" s="628">
        <v>19.7</v>
      </c>
      <c r="L27" s="1144"/>
      <c r="M27" s="612" t="s">
        <v>745</v>
      </c>
      <c r="N27" s="612" t="s">
        <v>745</v>
      </c>
      <c r="O27" s="612" t="s">
        <v>745</v>
      </c>
    </row>
    <row r="28" spans="1:16" ht="58.5" customHeight="1" x14ac:dyDescent="0.2">
      <c r="A28" s="1125"/>
      <c r="B28" s="1103"/>
      <c r="C28" s="1035"/>
      <c r="D28" s="616" t="s">
        <v>417</v>
      </c>
      <c r="E28" s="534" t="s">
        <v>389</v>
      </c>
      <c r="F28" s="550" t="s">
        <v>581</v>
      </c>
      <c r="G28" s="621" t="s">
        <v>42</v>
      </c>
      <c r="H28" s="628">
        <v>11.3</v>
      </c>
      <c r="I28" s="627">
        <v>10.9</v>
      </c>
      <c r="J28" s="628">
        <v>10.9</v>
      </c>
      <c r="K28" s="628">
        <v>10.9</v>
      </c>
      <c r="L28" s="1144"/>
      <c r="M28" s="612" t="s">
        <v>296</v>
      </c>
      <c r="N28" s="612" t="s">
        <v>296</v>
      </c>
      <c r="O28" s="612" t="s">
        <v>296</v>
      </c>
    </row>
    <row r="29" spans="1:16" ht="60" customHeight="1" x14ac:dyDescent="0.2">
      <c r="A29" s="1125"/>
      <c r="B29" s="1103"/>
      <c r="C29" s="1035"/>
      <c r="D29" s="616" t="s">
        <v>390</v>
      </c>
      <c r="E29" s="534" t="s">
        <v>391</v>
      </c>
      <c r="F29" s="550" t="s">
        <v>581</v>
      </c>
      <c r="G29" s="621" t="s">
        <v>42</v>
      </c>
      <c r="H29" s="628">
        <v>11.2</v>
      </c>
      <c r="I29" s="627">
        <v>19.3</v>
      </c>
      <c r="J29" s="628">
        <v>19.3</v>
      </c>
      <c r="K29" s="628">
        <v>19.3</v>
      </c>
      <c r="L29" s="1144"/>
      <c r="M29" s="612" t="s">
        <v>565</v>
      </c>
      <c r="N29" s="612" t="s">
        <v>565</v>
      </c>
      <c r="O29" s="612" t="s">
        <v>565</v>
      </c>
    </row>
    <row r="30" spans="1:16" ht="60" customHeight="1" x14ac:dyDescent="0.2">
      <c r="A30" s="1125"/>
      <c r="B30" s="1103"/>
      <c r="C30" s="1035"/>
      <c r="D30" s="616" t="s">
        <v>392</v>
      </c>
      <c r="E30" s="614" t="s">
        <v>393</v>
      </c>
      <c r="F30" s="615" t="s">
        <v>581</v>
      </c>
      <c r="G30" s="621" t="s">
        <v>42</v>
      </c>
      <c r="H30" s="628">
        <v>54.8</v>
      </c>
      <c r="I30" s="627">
        <v>62.1</v>
      </c>
      <c r="J30" s="628">
        <v>62.1</v>
      </c>
      <c r="K30" s="628">
        <v>62.1</v>
      </c>
      <c r="L30" s="1144"/>
      <c r="M30" s="612" t="s">
        <v>746</v>
      </c>
      <c r="N30" s="612" t="s">
        <v>746</v>
      </c>
      <c r="O30" s="612" t="s">
        <v>746</v>
      </c>
    </row>
    <row r="31" spans="1:16" ht="58.5" customHeight="1" x14ac:dyDescent="0.2">
      <c r="A31" s="1125"/>
      <c r="B31" s="1103"/>
      <c r="C31" s="1035"/>
      <c r="D31" s="616" t="s">
        <v>394</v>
      </c>
      <c r="E31" s="614" t="s">
        <v>395</v>
      </c>
      <c r="F31" s="615" t="s">
        <v>581</v>
      </c>
      <c r="G31" s="621" t="s">
        <v>42</v>
      </c>
      <c r="H31" s="628">
        <v>30.1</v>
      </c>
      <c r="I31" s="627">
        <v>34.4</v>
      </c>
      <c r="J31" s="628">
        <v>34.4</v>
      </c>
      <c r="K31" s="628">
        <v>34.4</v>
      </c>
      <c r="L31" s="1144"/>
      <c r="M31" s="612" t="s">
        <v>747</v>
      </c>
      <c r="N31" s="612" t="s">
        <v>747</v>
      </c>
      <c r="O31" s="612" t="s">
        <v>747</v>
      </c>
    </row>
    <row r="32" spans="1:16" ht="57" customHeight="1" x14ac:dyDescent="0.2">
      <c r="A32" s="1125"/>
      <c r="B32" s="1103"/>
      <c r="C32" s="1035"/>
      <c r="D32" s="616" t="s">
        <v>418</v>
      </c>
      <c r="E32" s="614" t="s">
        <v>397</v>
      </c>
      <c r="F32" s="615" t="s">
        <v>581</v>
      </c>
      <c r="G32" s="621" t="s">
        <v>42</v>
      </c>
      <c r="H32" s="628">
        <v>31</v>
      </c>
      <c r="I32" s="627">
        <v>36.799999999999997</v>
      </c>
      <c r="J32" s="628">
        <v>36.799999999999997</v>
      </c>
      <c r="K32" s="628">
        <v>36.799999999999997</v>
      </c>
      <c r="L32" s="1144"/>
      <c r="M32" s="612" t="s">
        <v>748</v>
      </c>
      <c r="N32" s="612" t="s">
        <v>748</v>
      </c>
      <c r="O32" s="612" t="s">
        <v>748</v>
      </c>
    </row>
    <row r="33" spans="1:16" ht="58.5" customHeight="1" x14ac:dyDescent="0.2">
      <c r="A33" s="1125"/>
      <c r="B33" s="1103"/>
      <c r="C33" s="1035"/>
      <c r="D33" s="613" t="s">
        <v>654</v>
      </c>
      <c r="E33" s="614" t="s">
        <v>399</v>
      </c>
      <c r="F33" s="615" t="s">
        <v>581</v>
      </c>
      <c r="G33" s="621" t="s">
        <v>42</v>
      </c>
      <c r="H33" s="628">
        <v>73.900000000000006</v>
      </c>
      <c r="I33" s="627">
        <v>90.9</v>
      </c>
      <c r="J33" s="628">
        <v>90.9</v>
      </c>
      <c r="K33" s="628">
        <v>90.9</v>
      </c>
      <c r="L33" s="1144"/>
      <c r="M33" s="612" t="s">
        <v>749</v>
      </c>
      <c r="N33" s="612" t="s">
        <v>749</v>
      </c>
      <c r="O33" s="612" t="s">
        <v>749</v>
      </c>
    </row>
    <row r="34" spans="1:16" ht="57.75" customHeight="1" x14ac:dyDescent="0.2">
      <c r="A34" s="1125"/>
      <c r="B34" s="1103"/>
      <c r="C34" s="1035"/>
      <c r="D34" s="616" t="s">
        <v>699</v>
      </c>
      <c r="E34" s="614" t="s">
        <v>700</v>
      </c>
      <c r="F34" s="615" t="s">
        <v>581</v>
      </c>
      <c r="G34" s="621" t="s">
        <v>42</v>
      </c>
      <c r="H34" s="628">
        <v>77.400000000000006</v>
      </c>
      <c r="I34" s="627">
        <v>77.900000000000006</v>
      </c>
      <c r="J34" s="628">
        <v>77.900000000000006</v>
      </c>
      <c r="K34" s="628">
        <v>77.900000000000006</v>
      </c>
      <c r="L34" s="1144"/>
      <c r="M34" s="612" t="s">
        <v>750</v>
      </c>
      <c r="N34" s="612" t="s">
        <v>750</v>
      </c>
      <c r="O34" s="612" t="s">
        <v>750</v>
      </c>
    </row>
    <row r="35" spans="1:16" ht="60" customHeight="1" x14ac:dyDescent="0.2">
      <c r="A35" s="1125"/>
      <c r="B35" s="1103"/>
      <c r="C35" s="1035"/>
      <c r="D35" s="616" t="s">
        <v>467</v>
      </c>
      <c r="E35" s="614" t="s">
        <v>151</v>
      </c>
      <c r="F35" s="615" t="s">
        <v>581</v>
      </c>
      <c r="G35" s="621" t="s">
        <v>42</v>
      </c>
      <c r="H35" s="628">
        <v>5.5</v>
      </c>
      <c r="I35" s="627">
        <v>13.8</v>
      </c>
      <c r="J35" s="628">
        <v>13.8</v>
      </c>
      <c r="K35" s="628">
        <v>13.8</v>
      </c>
      <c r="L35" s="1144"/>
      <c r="M35" s="612" t="s">
        <v>160</v>
      </c>
      <c r="N35" s="612" t="s">
        <v>160</v>
      </c>
      <c r="O35" s="612" t="s">
        <v>160</v>
      </c>
    </row>
    <row r="36" spans="1:16" ht="57.75" customHeight="1" x14ac:dyDescent="0.2">
      <c r="A36" s="1125"/>
      <c r="B36" s="1103"/>
      <c r="C36" s="1035"/>
      <c r="D36" s="613" t="s">
        <v>401</v>
      </c>
      <c r="E36" s="614" t="s">
        <v>402</v>
      </c>
      <c r="F36" s="615" t="s">
        <v>581</v>
      </c>
      <c r="G36" s="621" t="s">
        <v>42</v>
      </c>
      <c r="H36" s="628">
        <v>3.3</v>
      </c>
      <c r="I36" s="627">
        <v>2.8</v>
      </c>
      <c r="J36" s="628">
        <v>2.8</v>
      </c>
      <c r="K36" s="628">
        <v>2.8</v>
      </c>
      <c r="L36" s="1144"/>
      <c r="M36" s="612" t="s">
        <v>172</v>
      </c>
      <c r="N36" s="612" t="s">
        <v>172</v>
      </c>
      <c r="O36" s="612" t="s">
        <v>172</v>
      </c>
    </row>
    <row r="37" spans="1:16" ht="31.5" customHeight="1" x14ac:dyDescent="0.2">
      <c r="A37" s="1125"/>
      <c r="B37" s="1103"/>
      <c r="C37" s="1035"/>
      <c r="D37" s="1029" t="s">
        <v>468</v>
      </c>
      <c r="E37" s="1131" t="s">
        <v>151</v>
      </c>
      <c r="F37" s="1074" t="s">
        <v>581</v>
      </c>
      <c r="G37" s="621" t="s">
        <v>42</v>
      </c>
      <c r="H37" s="544">
        <v>84.9</v>
      </c>
      <c r="I37" s="627">
        <v>113.9</v>
      </c>
      <c r="J37" s="628">
        <v>113.9</v>
      </c>
      <c r="K37" s="628">
        <v>113.9</v>
      </c>
      <c r="L37" s="542" t="s">
        <v>469</v>
      </c>
      <c r="M37" s="623">
        <v>860</v>
      </c>
      <c r="N37" s="623">
        <v>860</v>
      </c>
      <c r="O37" s="623">
        <v>860</v>
      </c>
    </row>
    <row r="38" spans="1:16" ht="31.5" customHeight="1" x14ac:dyDescent="0.2">
      <c r="A38" s="1125"/>
      <c r="B38" s="1103"/>
      <c r="C38" s="1035"/>
      <c r="D38" s="1029"/>
      <c r="E38" s="1131"/>
      <c r="F38" s="1074"/>
      <c r="G38" s="621" t="s">
        <v>21</v>
      </c>
      <c r="H38" s="628">
        <v>3.5</v>
      </c>
      <c r="I38" s="627">
        <v>4.5</v>
      </c>
      <c r="J38" s="628">
        <v>4.5</v>
      </c>
      <c r="K38" s="628">
        <v>4.5</v>
      </c>
      <c r="L38" s="542" t="s">
        <v>470</v>
      </c>
      <c r="M38" s="623">
        <v>175</v>
      </c>
      <c r="N38" s="623">
        <v>175</v>
      </c>
      <c r="O38" s="623">
        <v>175</v>
      </c>
      <c r="P38" s="473"/>
    </row>
    <row r="39" spans="1:16" ht="19.5" customHeight="1" x14ac:dyDescent="0.2">
      <c r="A39" s="1125"/>
      <c r="B39" s="1103"/>
      <c r="C39" s="1035"/>
      <c r="D39" s="1029"/>
      <c r="E39" s="1131"/>
      <c r="F39" s="1074"/>
      <c r="G39" s="537" t="s">
        <v>23</v>
      </c>
      <c r="H39" s="537">
        <f>SUM(H37:H38)</f>
        <v>88.4</v>
      </c>
      <c r="I39" s="537">
        <f>SUM(I37:I38)</f>
        <v>118.4</v>
      </c>
      <c r="J39" s="537">
        <f>SUM(J37:J38)</f>
        <v>118.4</v>
      </c>
      <c r="K39" s="537">
        <f>SUM(K37:K38)</f>
        <v>118.4</v>
      </c>
      <c r="L39" s="616"/>
      <c r="M39" s="612"/>
      <c r="N39" s="612"/>
      <c r="O39" s="612"/>
    </row>
    <row r="40" spans="1:16" ht="16.5" customHeight="1" x14ac:dyDescent="0.2">
      <c r="A40" s="1125" t="s">
        <v>18</v>
      </c>
      <c r="B40" s="1103" t="s">
        <v>18</v>
      </c>
      <c r="C40" s="1035" t="s">
        <v>56</v>
      </c>
      <c r="D40" s="1036" t="s">
        <v>471</v>
      </c>
      <c r="E40" s="1131" t="s">
        <v>151</v>
      </c>
      <c r="F40" s="1074" t="s">
        <v>34</v>
      </c>
      <c r="G40" s="621" t="s">
        <v>21</v>
      </c>
      <c r="H40" s="628">
        <v>0.3</v>
      </c>
      <c r="I40" s="627">
        <v>4</v>
      </c>
      <c r="J40" s="628"/>
      <c r="K40" s="628"/>
      <c r="L40" s="1029" t="s">
        <v>472</v>
      </c>
      <c r="M40" s="1098">
        <v>3300</v>
      </c>
      <c r="N40" s="1098"/>
      <c r="O40" s="1098"/>
    </row>
    <row r="41" spans="1:16" ht="17.25" customHeight="1" x14ac:dyDescent="0.2">
      <c r="A41" s="1125"/>
      <c r="B41" s="1103"/>
      <c r="C41" s="1035"/>
      <c r="D41" s="1036"/>
      <c r="E41" s="1131"/>
      <c r="F41" s="1074"/>
      <c r="G41" s="621" t="s">
        <v>22</v>
      </c>
      <c r="H41" s="544">
        <v>15.6</v>
      </c>
      <c r="I41" s="627">
        <v>15</v>
      </c>
      <c r="J41" s="628"/>
      <c r="K41" s="628"/>
      <c r="L41" s="1029"/>
      <c r="M41" s="1098"/>
      <c r="N41" s="1098"/>
      <c r="O41" s="1098"/>
    </row>
    <row r="42" spans="1:16" ht="18" customHeight="1" x14ac:dyDescent="0.2">
      <c r="A42" s="1125"/>
      <c r="B42" s="1103"/>
      <c r="C42" s="1035"/>
      <c r="D42" s="1036"/>
      <c r="E42" s="1131"/>
      <c r="F42" s="1074"/>
      <c r="G42" s="621" t="s">
        <v>44</v>
      </c>
      <c r="H42" s="544">
        <v>2.8</v>
      </c>
      <c r="I42" s="627">
        <v>3</v>
      </c>
      <c r="J42" s="628"/>
      <c r="K42" s="628"/>
      <c r="L42" s="1029"/>
      <c r="M42" s="1098"/>
      <c r="N42" s="1098"/>
      <c r="O42" s="1098"/>
    </row>
    <row r="43" spans="1:16" ht="20.25" customHeight="1" x14ac:dyDescent="0.2">
      <c r="A43" s="1125"/>
      <c r="B43" s="1103"/>
      <c r="C43" s="1035"/>
      <c r="D43" s="1036"/>
      <c r="E43" s="1131"/>
      <c r="F43" s="1074"/>
      <c r="G43" s="539" t="s">
        <v>23</v>
      </c>
      <c r="H43" s="537">
        <f>SUM(H40:H42)</f>
        <v>18.7</v>
      </c>
      <c r="I43" s="537">
        <f>SUM(I40:I42)</f>
        <v>22</v>
      </c>
      <c r="J43" s="537"/>
      <c r="K43" s="537"/>
      <c r="L43" s="1029"/>
      <c r="M43" s="1098"/>
      <c r="N43" s="1098"/>
      <c r="O43" s="1098"/>
    </row>
    <row r="44" spans="1:16" ht="27.75" customHeight="1" x14ac:dyDescent="0.2">
      <c r="A44" s="1003" t="s">
        <v>18</v>
      </c>
      <c r="B44" s="1006" t="s">
        <v>18</v>
      </c>
      <c r="C44" s="1009" t="s">
        <v>50</v>
      </c>
      <c r="D44" s="1012" t="s">
        <v>473</v>
      </c>
      <c r="E44" s="1133" t="s">
        <v>151</v>
      </c>
      <c r="F44" s="1017" t="s">
        <v>34</v>
      </c>
      <c r="G44" s="621" t="s">
        <v>21</v>
      </c>
      <c r="H44" s="628">
        <v>8.5</v>
      </c>
      <c r="I44" s="627">
        <v>30</v>
      </c>
      <c r="J44" s="628">
        <v>30</v>
      </c>
      <c r="K44" s="628">
        <v>30</v>
      </c>
      <c r="L44" s="1012" t="s">
        <v>474</v>
      </c>
      <c r="M44" s="1075">
        <v>6</v>
      </c>
      <c r="N44" s="1075">
        <v>6</v>
      </c>
      <c r="O44" s="1075">
        <v>6</v>
      </c>
    </row>
    <row r="45" spans="1:16" ht="31.5" customHeight="1" x14ac:dyDescent="0.2">
      <c r="A45" s="1005"/>
      <c r="B45" s="1008"/>
      <c r="C45" s="1011"/>
      <c r="D45" s="1014"/>
      <c r="E45" s="1134"/>
      <c r="F45" s="1088"/>
      <c r="G45" s="537" t="s">
        <v>23</v>
      </c>
      <c r="H45" s="537">
        <f>SUM(H44:H44)</f>
        <v>8.5</v>
      </c>
      <c r="I45" s="537">
        <f>SUM(I44:I44)</f>
        <v>30</v>
      </c>
      <c r="J45" s="537">
        <f>SUM(J44:J44)</f>
        <v>30</v>
      </c>
      <c r="K45" s="537">
        <f>SUM(K44:K44)</f>
        <v>30</v>
      </c>
      <c r="L45" s="1014"/>
      <c r="M45" s="1077"/>
      <c r="N45" s="1077"/>
      <c r="O45" s="1077"/>
    </row>
    <row r="46" spans="1:16" ht="31.5" customHeight="1" x14ac:dyDescent="0.2">
      <c r="A46" s="1106" t="s">
        <v>18</v>
      </c>
      <c r="B46" s="1108" t="s">
        <v>18</v>
      </c>
      <c r="C46" s="1122" t="s">
        <v>475</v>
      </c>
      <c r="D46" s="1029" t="s">
        <v>476</v>
      </c>
      <c r="E46" s="1133" t="s">
        <v>151</v>
      </c>
      <c r="F46" s="1017" t="s">
        <v>34</v>
      </c>
      <c r="G46" s="621" t="s">
        <v>21</v>
      </c>
      <c r="H46" s="628">
        <v>29.9</v>
      </c>
      <c r="I46" s="627">
        <v>30</v>
      </c>
      <c r="J46" s="628">
        <v>30</v>
      </c>
      <c r="K46" s="628">
        <v>30</v>
      </c>
      <c r="L46" s="1029" t="s">
        <v>477</v>
      </c>
      <c r="M46" s="1030">
        <v>180</v>
      </c>
      <c r="N46" s="1030">
        <v>180</v>
      </c>
      <c r="O46" s="1030">
        <v>180</v>
      </c>
    </row>
    <row r="47" spans="1:16" ht="31.5" customHeight="1" x14ac:dyDescent="0.2">
      <c r="A47" s="1107"/>
      <c r="B47" s="1109"/>
      <c r="C47" s="1122"/>
      <c r="D47" s="1029"/>
      <c r="E47" s="1134"/>
      <c r="F47" s="1088"/>
      <c r="G47" s="537" t="s">
        <v>23</v>
      </c>
      <c r="H47" s="537">
        <f>H46</f>
        <v>29.9</v>
      </c>
      <c r="I47" s="537">
        <f>I46</f>
        <v>30</v>
      </c>
      <c r="J47" s="537">
        <f>J46</f>
        <v>30</v>
      </c>
      <c r="K47" s="537">
        <f>K46</f>
        <v>30</v>
      </c>
      <c r="L47" s="1029"/>
      <c r="M47" s="1030"/>
      <c r="N47" s="1030"/>
      <c r="O47" s="1030"/>
    </row>
    <row r="48" spans="1:16" ht="27.75" customHeight="1" x14ac:dyDescent="0.2">
      <c r="A48" s="1106" t="s">
        <v>18</v>
      </c>
      <c r="B48" s="1108" t="s">
        <v>18</v>
      </c>
      <c r="C48" s="1122" t="s">
        <v>234</v>
      </c>
      <c r="D48" s="1029" t="s">
        <v>701</v>
      </c>
      <c r="E48" s="1131" t="s">
        <v>151</v>
      </c>
      <c r="F48" s="1074" t="s">
        <v>27</v>
      </c>
      <c r="G48" s="621" t="s">
        <v>21</v>
      </c>
      <c r="H48" s="628">
        <v>40</v>
      </c>
      <c r="I48" s="627"/>
      <c r="J48" s="628"/>
      <c r="K48" s="628"/>
      <c r="L48" s="1029" t="s">
        <v>702</v>
      </c>
      <c r="M48" s="1030"/>
      <c r="N48" s="1030"/>
      <c r="O48" s="1030"/>
    </row>
    <row r="49" spans="1:19" ht="28.5" customHeight="1" x14ac:dyDescent="0.2">
      <c r="A49" s="1107"/>
      <c r="B49" s="1109"/>
      <c r="C49" s="1122"/>
      <c r="D49" s="1029"/>
      <c r="E49" s="1131"/>
      <c r="F49" s="1074"/>
      <c r="G49" s="537" t="s">
        <v>23</v>
      </c>
      <c r="H49" s="537">
        <f>H48</f>
        <v>40</v>
      </c>
      <c r="I49" s="537"/>
      <c r="J49" s="537"/>
      <c r="K49" s="537"/>
      <c r="L49" s="1029"/>
      <c r="M49" s="1030"/>
      <c r="N49" s="1030"/>
      <c r="O49" s="1030"/>
    </row>
    <row r="50" spans="1:19" ht="16.5" customHeight="1" x14ac:dyDescent="0.2">
      <c r="A50" s="624" t="s">
        <v>18</v>
      </c>
      <c r="B50" s="625" t="s">
        <v>24</v>
      </c>
      <c r="C50" s="1129" t="s">
        <v>478</v>
      </c>
      <c r="D50" s="1129"/>
      <c r="E50" s="1129"/>
      <c r="F50" s="1129"/>
      <c r="G50" s="1129"/>
      <c r="H50" s="1129"/>
      <c r="I50" s="1129"/>
      <c r="J50" s="1129"/>
      <c r="K50" s="1129"/>
      <c r="L50" s="1129"/>
      <c r="M50" s="1129"/>
      <c r="N50" s="1129"/>
      <c r="O50" s="1129"/>
    </row>
    <row r="51" spans="1:19" ht="30" customHeight="1" x14ac:dyDescent="0.2">
      <c r="A51" s="1003" t="s">
        <v>18</v>
      </c>
      <c r="B51" s="1006" t="s">
        <v>24</v>
      </c>
      <c r="C51" s="1035" t="s">
        <v>34</v>
      </c>
      <c r="D51" s="999" t="s">
        <v>640</v>
      </c>
      <c r="E51" s="1131" t="s">
        <v>151</v>
      </c>
      <c r="F51" s="1074" t="s">
        <v>29</v>
      </c>
      <c r="G51" s="612" t="s">
        <v>21</v>
      </c>
      <c r="H51" s="544">
        <v>230.2</v>
      </c>
      <c r="I51" s="627"/>
      <c r="J51" s="628"/>
      <c r="K51" s="628"/>
      <c r="L51" s="1135"/>
      <c r="M51" s="1137"/>
      <c r="N51" s="1001"/>
      <c r="O51" s="1001"/>
      <c r="P51" s="474"/>
    </row>
    <row r="52" spans="1:19" ht="27" customHeight="1" x14ac:dyDescent="0.2">
      <c r="A52" s="1004"/>
      <c r="B52" s="1007"/>
      <c r="C52" s="1035"/>
      <c r="D52" s="999"/>
      <c r="E52" s="1131"/>
      <c r="F52" s="1074"/>
      <c r="G52" s="612" t="s">
        <v>22</v>
      </c>
      <c r="H52" s="544">
        <v>230.1</v>
      </c>
      <c r="I52" s="627"/>
      <c r="J52" s="544"/>
      <c r="K52" s="628"/>
      <c r="L52" s="1136"/>
      <c r="M52" s="1138"/>
      <c r="N52" s="1139"/>
      <c r="O52" s="1139"/>
    </row>
    <row r="53" spans="1:19" ht="32.25" customHeight="1" x14ac:dyDescent="0.2">
      <c r="A53" s="1005"/>
      <c r="B53" s="1008"/>
      <c r="C53" s="1035"/>
      <c r="D53" s="999"/>
      <c r="E53" s="1131"/>
      <c r="F53" s="1074"/>
      <c r="G53" s="545" t="s">
        <v>23</v>
      </c>
      <c r="H53" s="537">
        <f>SUM(H51:H52)</f>
        <v>460.29999999999995</v>
      </c>
      <c r="I53" s="537"/>
      <c r="J53" s="537"/>
      <c r="K53" s="537"/>
      <c r="L53" s="632"/>
      <c r="M53" s="633"/>
      <c r="N53" s="612"/>
      <c r="O53" s="612"/>
    </row>
    <row r="54" spans="1:19" ht="61.5" customHeight="1" x14ac:dyDescent="0.2">
      <c r="A54" s="1003" t="s">
        <v>18</v>
      </c>
      <c r="B54" s="1006" t="s">
        <v>24</v>
      </c>
      <c r="C54" s="1035" t="s">
        <v>172</v>
      </c>
      <c r="D54" s="999" t="s">
        <v>783</v>
      </c>
      <c r="E54" s="695" t="s">
        <v>151</v>
      </c>
      <c r="F54" s="1074" t="s">
        <v>34</v>
      </c>
      <c r="G54" s="612" t="s">
        <v>22</v>
      </c>
      <c r="H54" s="628">
        <v>34.9</v>
      </c>
      <c r="I54" s="546">
        <v>20.3</v>
      </c>
      <c r="J54" s="628"/>
      <c r="K54" s="547"/>
      <c r="L54" s="698" t="s">
        <v>782</v>
      </c>
      <c r="M54" s="612" t="s">
        <v>566</v>
      </c>
      <c r="N54" s="612"/>
      <c r="O54" s="612"/>
    </row>
    <row r="55" spans="1:19" ht="29.25" customHeight="1" x14ac:dyDescent="0.2">
      <c r="A55" s="1004"/>
      <c r="B55" s="1007"/>
      <c r="C55" s="1035"/>
      <c r="D55" s="999"/>
      <c r="E55" s="1133" t="s">
        <v>500</v>
      </c>
      <c r="F55" s="1074"/>
      <c r="G55" s="612" t="s">
        <v>42</v>
      </c>
      <c r="H55" s="628"/>
      <c r="I55" s="546">
        <v>12.3</v>
      </c>
      <c r="J55" s="628"/>
      <c r="K55" s="547"/>
      <c r="L55" s="1140" t="s">
        <v>315</v>
      </c>
      <c r="M55" s="1001" t="s">
        <v>764</v>
      </c>
      <c r="N55" s="1001"/>
      <c r="O55" s="1001"/>
    </row>
    <row r="56" spans="1:19" ht="28.5" customHeight="1" x14ac:dyDescent="0.2">
      <c r="A56" s="1005"/>
      <c r="B56" s="1008"/>
      <c r="C56" s="1035"/>
      <c r="D56" s="999"/>
      <c r="E56" s="1134"/>
      <c r="F56" s="1074"/>
      <c r="G56" s="545" t="s">
        <v>23</v>
      </c>
      <c r="H56" s="537">
        <f>H54</f>
        <v>34.9</v>
      </c>
      <c r="I56" s="537">
        <f>SUM(I54:I55)</f>
        <v>32.6</v>
      </c>
      <c r="J56" s="537"/>
      <c r="K56" s="537"/>
      <c r="L56" s="1141"/>
      <c r="M56" s="1002"/>
      <c r="N56" s="1002"/>
      <c r="O56" s="1002"/>
    </row>
    <row r="57" spans="1:19" ht="30.75" customHeight="1" x14ac:dyDescent="0.2">
      <c r="A57" s="1003" t="s">
        <v>18</v>
      </c>
      <c r="B57" s="1006" t="s">
        <v>24</v>
      </c>
      <c r="C57" s="1035" t="s">
        <v>65</v>
      </c>
      <c r="D57" s="999" t="s">
        <v>479</v>
      </c>
      <c r="E57" s="1131" t="s">
        <v>151</v>
      </c>
      <c r="F57" s="1074" t="s">
        <v>34</v>
      </c>
      <c r="G57" s="535" t="s">
        <v>22</v>
      </c>
      <c r="H57" s="544">
        <v>20.399999999999999</v>
      </c>
      <c r="I57" s="627">
        <v>18.2</v>
      </c>
      <c r="J57" s="548"/>
      <c r="K57" s="547"/>
      <c r="L57" s="999" t="s">
        <v>649</v>
      </c>
      <c r="M57" s="1000" t="s">
        <v>480</v>
      </c>
      <c r="N57" s="1130"/>
      <c r="O57" s="1130"/>
    </row>
    <row r="58" spans="1:19" ht="31.5" customHeight="1" x14ac:dyDescent="0.2">
      <c r="A58" s="1005"/>
      <c r="B58" s="1008"/>
      <c r="C58" s="1035"/>
      <c r="D58" s="999"/>
      <c r="E58" s="1131"/>
      <c r="F58" s="1074"/>
      <c r="G58" s="545" t="s">
        <v>23</v>
      </c>
      <c r="H58" s="537">
        <f>H57</f>
        <v>20.399999999999999</v>
      </c>
      <c r="I58" s="537">
        <f>SUM(I57)</f>
        <v>18.2</v>
      </c>
      <c r="J58" s="537"/>
      <c r="K58" s="537"/>
      <c r="L58" s="999"/>
      <c r="M58" s="1000"/>
      <c r="N58" s="1130"/>
      <c r="O58" s="1130"/>
    </row>
    <row r="59" spans="1:19" ht="32.25" customHeight="1" x14ac:dyDescent="0.2">
      <c r="A59" s="1106" t="s">
        <v>18</v>
      </c>
      <c r="B59" s="1108" t="s">
        <v>24</v>
      </c>
      <c r="C59" s="1122" t="s">
        <v>56</v>
      </c>
      <c r="D59" s="1132" t="s">
        <v>641</v>
      </c>
      <c r="E59" s="1131" t="s">
        <v>399</v>
      </c>
      <c r="F59" s="1074" t="s">
        <v>29</v>
      </c>
      <c r="G59" s="535" t="s">
        <v>22</v>
      </c>
      <c r="H59" s="628">
        <v>163</v>
      </c>
      <c r="I59" s="627">
        <v>96</v>
      </c>
      <c r="J59" s="628"/>
      <c r="K59" s="628"/>
      <c r="L59" s="999" t="s">
        <v>481</v>
      </c>
      <c r="M59" s="1000" t="s">
        <v>482</v>
      </c>
      <c r="N59" s="1000"/>
      <c r="O59" s="1130"/>
      <c r="P59" s="475"/>
      <c r="Q59" s="475"/>
      <c r="R59" s="475"/>
      <c r="S59" s="475"/>
    </row>
    <row r="60" spans="1:19" ht="27" customHeight="1" x14ac:dyDescent="0.2">
      <c r="A60" s="1120"/>
      <c r="B60" s="1121"/>
      <c r="C60" s="1122"/>
      <c r="D60" s="1132"/>
      <c r="E60" s="1131"/>
      <c r="F60" s="1074"/>
      <c r="G60" s="535" t="s">
        <v>21</v>
      </c>
      <c r="H60" s="544">
        <v>76</v>
      </c>
      <c r="I60" s="627">
        <v>25</v>
      </c>
      <c r="J60" s="628"/>
      <c r="K60" s="628"/>
      <c r="L60" s="999"/>
      <c r="M60" s="1000"/>
      <c r="N60" s="1000"/>
      <c r="O60" s="1130"/>
    </row>
    <row r="61" spans="1:19" ht="27.75" customHeight="1" x14ac:dyDescent="0.2">
      <c r="A61" s="1107"/>
      <c r="B61" s="1109"/>
      <c r="C61" s="1122"/>
      <c r="D61" s="1132"/>
      <c r="E61" s="1131"/>
      <c r="F61" s="1074"/>
      <c r="G61" s="545" t="s">
        <v>23</v>
      </c>
      <c r="H61" s="537">
        <f>SUM(H59:H60)</f>
        <v>239</v>
      </c>
      <c r="I61" s="537">
        <f>SUM(I59:I60)</f>
        <v>121</v>
      </c>
      <c r="J61" s="537"/>
      <c r="K61" s="537"/>
      <c r="L61" s="727" t="s">
        <v>483</v>
      </c>
      <c r="M61" s="725" t="s">
        <v>251</v>
      </c>
      <c r="N61" s="612"/>
      <c r="O61" s="694"/>
      <c r="P61" s="476"/>
      <c r="Q61" s="476"/>
    </row>
    <row r="62" spans="1:19" ht="14.25" x14ac:dyDescent="0.2">
      <c r="A62" s="624" t="s">
        <v>18</v>
      </c>
      <c r="B62" s="625" t="s">
        <v>29</v>
      </c>
      <c r="C62" s="1129" t="s">
        <v>484</v>
      </c>
      <c r="D62" s="1129"/>
      <c r="E62" s="1129"/>
      <c r="F62" s="1129"/>
      <c r="G62" s="1129"/>
      <c r="H62" s="1129"/>
      <c r="I62" s="1129"/>
      <c r="J62" s="1129"/>
      <c r="K62" s="1129"/>
      <c r="L62" s="1129"/>
      <c r="M62" s="1129"/>
      <c r="N62" s="1129"/>
      <c r="O62" s="1129"/>
    </row>
    <row r="63" spans="1:19" ht="29.25" customHeight="1" x14ac:dyDescent="0.2">
      <c r="A63" s="1003" t="s">
        <v>18</v>
      </c>
      <c r="B63" s="1006" t="s">
        <v>29</v>
      </c>
      <c r="C63" s="1035" t="s">
        <v>18</v>
      </c>
      <c r="D63" s="1029" t="s">
        <v>703</v>
      </c>
      <c r="E63" s="1087" t="s">
        <v>151</v>
      </c>
      <c r="F63" s="1074" t="s">
        <v>582</v>
      </c>
      <c r="G63" s="621" t="s">
        <v>21</v>
      </c>
      <c r="H63" s="628">
        <v>98.6</v>
      </c>
      <c r="I63" s="627">
        <v>95</v>
      </c>
      <c r="J63" s="628">
        <v>95</v>
      </c>
      <c r="K63" s="628">
        <v>95</v>
      </c>
      <c r="L63" s="613" t="s">
        <v>485</v>
      </c>
      <c r="M63" s="623">
        <v>23</v>
      </c>
      <c r="N63" s="623">
        <v>23</v>
      </c>
      <c r="O63" s="623">
        <v>23</v>
      </c>
    </row>
    <row r="64" spans="1:19" ht="33" customHeight="1" x14ac:dyDescent="0.2">
      <c r="A64" s="1004"/>
      <c r="B64" s="1007"/>
      <c r="C64" s="1035"/>
      <c r="D64" s="1029"/>
      <c r="E64" s="1087"/>
      <c r="F64" s="1074"/>
      <c r="G64" s="621" t="s">
        <v>42</v>
      </c>
      <c r="H64" s="628">
        <v>98.6</v>
      </c>
      <c r="I64" s="627">
        <v>98</v>
      </c>
      <c r="J64" s="628">
        <v>98</v>
      </c>
      <c r="K64" s="628">
        <v>98</v>
      </c>
      <c r="L64" s="613" t="s">
        <v>486</v>
      </c>
      <c r="M64" s="623">
        <v>11</v>
      </c>
      <c r="N64" s="623">
        <v>11</v>
      </c>
      <c r="O64" s="623">
        <v>11</v>
      </c>
    </row>
    <row r="65" spans="1:15" ht="33.75" customHeight="1" x14ac:dyDescent="0.2">
      <c r="A65" s="1005"/>
      <c r="B65" s="1008"/>
      <c r="C65" s="1035"/>
      <c r="D65" s="1029"/>
      <c r="E65" s="1087"/>
      <c r="F65" s="1074"/>
      <c r="G65" s="539" t="s">
        <v>23</v>
      </c>
      <c r="H65" s="537">
        <f>SUM(H63:H64)</f>
        <v>197.2</v>
      </c>
      <c r="I65" s="537">
        <f>SUM(I63:I64)</f>
        <v>193</v>
      </c>
      <c r="J65" s="537">
        <f>SUM(J63:J64)</f>
        <v>193</v>
      </c>
      <c r="K65" s="537">
        <f>SUM(K63:K64)</f>
        <v>193</v>
      </c>
      <c r="L65" s="613" t="s">
        <v>487</v>
      </c>
      <c r="M65" s="623">
        <v>1</v>
      </c>
      <c r="N65" s="623">
        <v>1</v>
      </c>
      <c r="O65" s="623">
        <v>1</v>
      </c>
    </row>
    <row r="66" spans="1:15" ht="31.5" customHeight="1" x14ac:dyDescent="0.2">
      <c r="A66" s="1003" t="s">
        <v>18</v>
      </c>
      <c r="B66" s="1006" t="s">
        <v>29</v>
      </c>
      <c r="C66" s="1035" t="s">
        <v>29</v>
      </c>
      <c r="D66" s="1036" t="s">
        <v>488</v>
      </c>
      <c r="E66" s="1087" t="s">
        <v>151</v>
      </c>
      <c r="F66" s="1074" t="s">
        <v>34</v>
      </c>
      <c r="G66" s="621" t="s">
        <v>21</v>
      </c>
      <c r="H66" s="628">
        <v>94.7</v>
      </c>
      <c r="I66" s="627">
        <v>106</v>
      </c>
      <c r="J66" s="628">
        <v>106</v>
      </c>
      <c r="K66" s="628">
        <v>106</v>
      </c>
      <c r="L66" s="613" t="s">
        <v>489</v>
      </c>
      <c r="M66" s="623">
        <v>10</v>
      </c>
      <c r="N66" s="623">
        <v>10</v>
      </c>
      <c r="O66" s="623">
        <v>10</v>
      </c>
    </row>
    <row r="67" spans="1:15" ht="27" customHeight="1" x14ac:dyDescent="0.2">
      <c r="A67" s="1005"/>
      <c r="B67" s="1008"/>
      <c r="C67" s="1035"/>
      <c r="D67" s="1037"/>
      <c r="E67" s="1087"/>
      <c r="F67" s="1074"/>
      <c r="G67" s="539" t="s">
        <v>23</v>
      </c>
      <c r="H67" s="537">
        <f>H66</f>
        <v>94.7</v>
      </c>
      <c r="I67" s="537">
        <f>I66</f>
        <v>106</v>
      </c>
      <c r="J67" s="537">
        <f>J66</f>
        <v>106</v>
      </c>
      <c r="K67" s="537">
        <f>K66</f>
        <v>106</v>
      </c>
      <c r="L67" s="613" t="s">
        <v>490</v>
      </c>
      <c r="M67" s="623">
        <v>60</v>
      </c>
      <c r="N67" s="623">
        <v>60</v>
      </c>
      <c r="O67" s="623">
        <v>60</v>
      </c>
    </row>
    <row r="68" spans="1:15" ht="30.75" customHeight="1" x14ac:dyDescent="0.2">
      <c r="A68" s="1003" t="s">
        <v>18</v>
      </c>
      <c r="B68" s="1006" t="s">
        <v>29</v>
      </c>
      <c r="C68" s="1009" t="s">
        <v>36</v>
      </c>
      <c r="D68" s="1012" t="s">
        <v>765</v>
      </c>
      <c r="E68" s="1015"/>
      <c r="F68" s="1017" t="s">
        <v>34</v>
      </c>
      <c r="G68" s="621" t="s">
        <v>21</v>
      </c>
      <c r="H68" s="544">
        <f>SUM(H71:H77)</f>
        <v>772.9</v>
      </c>
      <c r="I68" s="627">
        <f>SUM(I71:I78)</f>
        <v>934.5</v>
      </c>
      <c r="J68" s="628">
        <f t="shared" ref="J68:K68" si="1">SUM(J71:J78)</f>
        <v>934.5</v>
      </c>
      <c r="K68" s="628">
        <f t="shared" si="1"/>
        <v>934.5</v>
      </c>
      <c r="L68" s="1019"/>
      <c r="M68" s="1020"/>
      <c r="N68" s="1020"/>
      <c r="O68" s="1021"/>
    </row>
    <row r="69" spans="1:15" ht="30.75" customHeight="1" x14ac:dyDescent="0.2">
      <c r="A69" s="1004"/>
      <c r="B69" s="1007"/>
      <c r="C69" s="1010"/>
      <c r="D69" s="1013"/>
      <c r="E69" s="1016"/>
      <c r="F69" s="1018"/>
      <c r="G69" s="621" t="s">
        <v>42</v>
      </c>
      <c r="H69" s="544">
        <f>SUM(H79)</f>
        <v>356</v>
      </c>
      <c r="I69" s="627">
        <f>SUM(I79)</f>
        <v>397.1</v>
      </c>
      <c r="J69" s="628">
        <f t="shared" ref="J69:K69" si="2">SUM(J79)</f>
        <v>397.1</v>
      </c>
      <c r="K69" s="628">
        <f t="shared" si="2"/>
        <v>397.1</v>
      </c>
      <c r="L69" s="1022"/>
      <c r="M69" s="1023"/>
      <c r="N69" s="1023"/>
      <c r="O69" s="1024"/>
    </row>
    <row r="70" spans="1:15" ht="30.75" customHeight="1" x14ac:dyDescent="0.2">
      <c r="A70" s="1004"/>
      <c r="B70" s="1007"/>
      <c r="C70" s="1010"/>
      <c r="D70" s="1014"/>
      <c r="E70" s="1016"/>
      <c r="F70" s="1018"/>
      <c r="G70" s="539" t="s">
        <v>23</v>
      </c>
      <c r="H70" s="537">
        <f>SUM(H68:H69)</f>
        <v>1128.9000000000001</v>
      </c>
      <c r="I70" s="537">
        <f>SUM(I68:I69)</f>
        <v>1331.6</v>
      </c>
      <c r="J70" s="537">
        <f t="shared" ref="J70:K70" si="3">SUM(J68:J69)</f>
        <v>1331.6</v>
      </c>
      <c r="K70" s="537">
        <f t="shared" si="3"/>
        <v>1331.6</v>
      </c>
      <c r="L70" s="1025" t="s">
        <v>491</v>
      </c>
      <c r="M70" s="1026"/>
      <c r="N70" s="1026"/>
      <c r="O70" s="1027"/>
    </row>
    <row r="71" spans="1:15" ht="20.25" customHeight="1" x14ac:dyDescent="0.2">
      <c r="A71" s="1004"/>
      <c r="B71" s="1007"/>
      <c r="C71" s="1010"/>
      <c r="D71" s="683" t="s">
        <v>704</v>
      </c>
      <c r="E71" s="1015" t="s">
        <v>151</v>
      </c>
      <c r="F71" s="1018"/>
      <c r="G71" s="621" t="s">
        <v>21</v>
      </c>
      <c r="H71" s="544"/>
      <c r="I71" s="627">
        <v>6</v>
      </c>
      <c r="J71" s="628">
        <v>6</v>
      </c>
      <c r="K71" s="628">
        <v>6</v>
      </c>
      <c r="L71" s="611" t="s">
        <v>705</v>
      </c>
      <c r="M71" s="629">
        <v>20</v>
      </c>
      <c r="N71" s="629">
        <v>20</v>
      </c>
      <c r="O71" s="629">
        <v>20</v>
      </c>
    </row>
    <row r="72" spans="1:15" ht="20.25" customHeight="1" x14ac:dyDescent="0.2">
      <c r="A72" s="1004"/>
      <c r="B72" s="1007"/>
      <c r="C72" s="1010"/>
      <c r="D72" s="616" t="s">
        <v>492</v>
      </c>
      <c r="E72" s="1016"/>
      <c r="F72" s="1018"/>
      <c r="G72" s="621" t="s">
        <v>21</v>
      </c>
      <c r="H72" s="544">
        <v>103.2</v>
      </c>
      <c r="I72" s="627">
        <v>130</v>
      </c>
      <c r="J72" s="628">
        <v>130</v>
      </c>
      <c r="K72" s="628">
        <v>130</v>
      </c>
      <c r="L72" s="616" t="s">
        <v>493</v>
      </c>
      <c r="M72" s="623">
        <v>150</v>
      </c>
      <c r="N72" s="623">
        <v>150</v>
      </c>
      <c r="O72" s="623">
        <v>150</v>
      </c>
    </row>
    <row r="73" spans="1:15" ht="18" customHeight="1" x14ac:dyDescent="0.2">
      <c r="A73" s="1004"/>
      <c r="B73" s="1007"/>
      <c r="C73" s="1010"/>
      <c r="D73" s="613" t="s">
        <v>494</v>
      </c>
      <c r="E73" s="1016"/>
      <c r="F73" s="1018"/>
      <c r="G73" s="621" t="s">
        <v>21</v>
      </c>
      <c r="H73" s="544">
        <v>533.29999999999995</v>
      </c>
      <c r="I73" s="627">
        <v>620</v>
      </c>
      <c r="J73" s="628">
        <v>620</v>
      </c>
      <c r="K73" s="628">
        <v>620</v>
      </c>
      <c r="L73" s="616" t="s">
        <v>495</v>
      </c>
      <c r="M73" s="623">
        <v>260</v>
      </c>
      <c r="N73" s="623">
        <v>260</v>
      </c>
      <c r="O73" s="623">
        <v>260</v>
      </c>
    </row>
    <row r="74" spans="1:15" ht="16.5" customHeight="1" x14ac:dyDescent="0.2">
      <c r="A74" s="1004"/>
      <c r="B74" s="1007"/>
      <c r="C74" s="1010"/>
      <c r="D74" s="1029" t="s">
        <v>496</v>
      </c>
      <c r="E74" s="1016"/>
      <c r="F74" s="1018"/>
      <c r="G74" s="1030" t="s">
        <v>21</v>
      </c>
      <c r="H74" s="1031">
        <v>134</v>
      </c>
      <c r="I74" s="1033">
        <v>150</v>
      </c>
      <c r="J74" s="1034">
        <v>150</v>
      </c>
      <c r="K74" s="1034">
        <v>150</v>
      </c>
      <c r="L74" s="616" t="s">
        <v>497</v>
      </c>
      <c r="M74" s="623">
        <v>30</v>
      </c>
      <c r="N74" s="623">
        <v>30</v>
      </c>
      <c r="O74" s="623">
        <v>30</v>
      </c>
    </row>
    <row r="75" spans="1:15" ht="18" customHeight="1" x14ac:dyDescent="0.2">
      <c r="A75" s="1004"/>
      <c r="B75" s="1007"/>
      <c r="C75" s="1010"/>
      <c r="D75" s="1029"/>
      <c r="E75" s="1016"/>
      <c r="F75" s="1018"/>
      <c r="G75" s="1030"/>
      <c r="H75" s="1032"/>
      <c r="I75" s="1033"/>
      <c r="J75" s="1034"/>
      <c r="K75" s="1034"/>
      <c r="L75" s="616" t="s">
        <v>498</v>
      </c>
      <c r="M75" s="623">
        <v>5</v>
      </c>
      <c r="N75" s="623">
        <v>5</v>
      </c>
      <c r="O75" s="623">
        <v>5</v>
      </c>
    </row>
    <row r="76" spans="1:15" ht="30" customHeight="1" x14ac:dyDescent="0.2">
      <c r="A76" s="1004"/>
      <c r="B76" s="1007"/>
      <c r="C76" s="1010"/>
      <c r="D76" s="616" t="s">
        <v>587</v>
      </c>
      <c r="E76" s="1016"/>
      <c r="F76" s="1018"/>
      <c r="G76" s="621" t="s">
        <v>21</v>
      </c>
      <c r="H76" s="718">
        <v>2.4</v>
      </c>
      <c r="I76" s="627">
        <v>2.5</v>
      </c>
      <c r="J76" s="628">
        <v>2.5</v>
      </c>
      <c r="K76" s="628">
        <v>2.5</v>
      </c>
      <c r="L76" s="616" t="s">
        <v>589</v>
      </c>
      <c r="M76" s="623">
        <v>2</v>
      </c>
      <c r="N76" s="623">
        <v>2</v>
      </c>
      <c r="O76" s="623">
        <v>2</v>
      </c>
    </row>
    <row r="77" spans="1:15" ht="22.5" customHeight="1" x14ac:dyDescent="0.2">
      <c r="A77" s="1004"/>
      <c r="B77" s="1007"/>
      <c r="C77" s="1010"/>
      <c r="D77" s="616" t="s">
        <v>588</v>
      </c>
      <c r="E77" s="1016"/>
      <c r="F77" s="1018"/>
      <c r="G77" s="621" t="s">
        <v>21</v>
      </c>
      <c r="H77" s="718"/>
      <c r="I77" s="627">
        <v>2</v>
      </c>
      <c r="J77" s="628">
        <v>2</v>
      </c>
      <c r="K77" s="628">
        <v>2</v>
      </c>
      <c r="L77" s="616" t="s">
        <v>590</v>
      </c>
      <c r="M77" s="623">
        <v>5</v>
      </c>
      <c r="N77" s="623">
        <v>5</v>
      </c>
      <c r="O77" s="623">
        <v>5</v>
      </c>
    </row>
    <row r="78" spans="1:15" ht="22.5" customHeight="1" x14ac:dyDescent="0.2">
      <c r="A78" s="1004"/>
      <c r="B78" s="1007"/>
      <c r="C78" s="1010"/>
      <c r="D78" s="616" t="s">
        <v>706</v>
      </c>
      <c r="E78" s="1028"/>
      <c r="F78" s="1018"/>
      <c r="G78" s="621" t="s">
        <v>21</v>
      </c>
      <c r="H78" s="718"/>
      <c r="I78" s="627">
        <v>24</v>
      </c>
      <c r="J78" s="628">
        <v>24</v>
      </c>
      <c r="K78" s="628">
        <v>24</v>
      </c>
      <c r="L78" s="616" t="s">
        <v>707</v>
      </c>
      <c r="M78" s="623">
        <v>15</v>
      </c>
      <c r="N78" s="623">
        <v>15</v>
      </c>
      <c r="O78" s="623">
        <v>15</v>
      </c>
    </row>
    <row r="79" spans="1:15" ht="53.25" customHeight="1" x14ac:dyDescent="0.2">
      <c r="A79" s="1005"/>
      <c r="B79" s="1008"/>
      <c r="C79" s="1011"/>
      <c r="D79" s="616" t="s">
        <v>741</v>
      </c>
      <c r="E79" s="685" t="s">
        <v>500</v>
      </c>
      <c r="F79" s="1018"/>
      <c r="G79" s="621" t="s">
        <v>42</v>
      </c>
      <c r="H79" s="718">
        <v>356</v>
      </c>
      <c r="I79" s="627">
        <v>397.1</v>
      </c>
      <c r="J79" s="628">
        <v>397.1</v>
      </c>
      <c r="K79" s="628">
        <v>397.1</v>
      </c>
      <c r="L79" s="616" t="s">
        <v>742</v>
      </c>
      <c r="M79" s="623">
        <v>130</v>
      </c>
      <c r="N79" s="623">
        <v>130</v>
      </c>
      <c r="O79" s="623">
        <v>130</v>
      </c>
    </row>
    <row r="80" spans="1:15" ht="51.75" customHeight="1" x14ac:dyDescent="0.2">
      <c r="A80" s="679" t="s">
        <v>18</v>
      </c>
      <c r="B80" s="681" t="s">
        <v>29</v>
      </c>
      <c r="C80" s="1009" t="s">
        <v>172</v>
      </c>
      <c r="D80" s="1012" t="s">
        <v>766</v>
      </c>
      <c r="E80" s="699" t="s">
        <v>500</v>
      </c>
      <c r="F80" s="1017" t="s">
        <v>34</v>
      </c>
      <c r="G80" s="621" t="s">
        <v>42</v>
      </c>
      <c r="H80" s="718">
        <v>119.1</v>
      </c>
      <c r="I80" s="627">
        <v>107</v>
      </c>
      <c r="J80" s="628">
        <v>107</v>
      </c>
      <c r="K80" s="628">
        <v>107</v>
      </c>
      <c r="L80" s="1012" t="s">
        <v>501</v>
      </c>
      <c r="M80" s="1100">
        <v>70</v>
      </c>
      <c r="N80" s="1100">
        <v>70</v>
      </c>
      <c r="O80" s="1100">
        <v>70</v>
      </c>
    </row>
    <row r="81" spans="1:16" ht="33" customHeight="1" x14ac:dyDescent="0.2">
      <c r="A81" s="692"/>
      <c r="B81" s="693"/>
      <c r="C81" s="1010"/>
      <c r="D81" s="1013"/>
      <c r="E81" s="1127" t="s">
        <v>151</v>
      </c>
      <c r="F81" s="1018"/>
      <c r="G81" s="621" t="s">
        <v>42</v>
      </c>
      <c r="H81" s="718">
        <v>2.4</v>
      </c>
      <c r="I81" s="627">
        <v>2.1</v>
      </c>
      <c r="J81" s="628">
        <v>2.1</v>
      </c>
      <c r="K81" s="628">
        <v>2.1</v>
      </c>
      <c r="L81" s="1013"/>
      <c r="M81" s="1126"/>
      <c r="N81" s="1126"/>
      <c r="O81" s="1126"/>
    </row>
    <row r="82" spans="1:16" ht="21" customHeight="1" x14ac:dyDescent="0.2">
      <c r="A82" s="680"/>
      <c r="B82" s="682"/>
      <c r="C82" s="1011"/>
      <c r="D82" s="1014"/>
      <c r="E82" s="1128"/>
      <c r="F82" s="1088"/>
      <c r="G82" s="539" t="s">
        <v>23</v>
      </c>
      <c r="H82" s="537">
        <f>SUM(H80:H81)</f>
        <v>121.5</v>
      </c>
      <c r="I82" s="537">
        <f>SUM(I80:I81)</f>
        <v>109.1</v>
      </c>
      <c r="J82" s="537">
        <f>SUM(J80:J81)</f>
        <v>109.1</v>
      </c>
      <c r="K82" s="537">
        <f>SUM(K80:K81)</f>
        <v>109.1</v>
      </c>
      <c r="L82" s="1014"/>
      <c r="M82" s="1101"/>
      <c r="N82" s="1101"/>
      <c r="O82" s="1101"/>
    </row>
    <row r="83" spans="1:16" ht="26.25" customHeight="1" x14ac:dyDescent="0.2">
      <c r="A83" s="1003" t="s">
        <v>18</v>
      </c>
      <c r="B83" s="1006" t="s">
        <v>29</v>
      </c>
      <c r="C83" s="1035" t="s">
        <v>56</v>
      </c>
      <c r="D83" s="1036" t="s">
        <v>708</v>
      </c>
      <c r="E83" s="1087" t="s">
        <v>499</v>
      </c>
      <c r="F83" s="1074" t="s">
        <v>34</v>
      </c>
      <c r="G83" s="621" t="s">
        <v>21</v>
      </c>
      <c r="H83" s="544">
        <v>195.5</v>
      </c>
      <c r="I83" s="627">
        <v>210.1</v>
      </c>
      <c r="J83" s="628">
        <v>210.1</v>
      </c>
      <c r="K83" s="628">
        <v>210.1</v>
      </c>
      <c r="L83" s="1029" t="s">
        <v>709</v>
      </c>
      <c r="M83" s="1098">
        <v>60</v>
      </c>
      <c r="N83" s="1098">
        <v>60</v>
      </c>
      <c r="O83" s="1098">
        <v>60</v>
      </c>
    </row>
    <row r="84" spans="1:16" ht="27" customHeight="1" x14ac:dyDescent="0.2">
      <c r="A84" s="1004"/>
      <c r="B84" s="1007"/>
      <c r="C84" s="1035"/>
      <c r="D84" s="1036"/>
      <c r="E84" s="1087"/>
      <c r="F84" s="1074"/>
      <c r="G84" s="621" t="s">
        <v>42</v>
      </c>
      <c r="H84" s="544">
        <v>23.2</v>
      </c>
      <c r="I84" s="627"/>
      <c r="J84" s="628"/>
      <c r="K84" s="628"/>
      <c r="L84" s="1029"/>
      <c r="M84" s="1098"/>
      <c r="N84" s="1098"/>
      <c r="O84" s="1098"/>
    </row>
    <row r="85" spans="1:16" ht="41.25" customHeight="1" x14ac:dyDescent="0.2">
      <c r="A85" s="1005"/>
      <c r="B85" s="1008"/>
      <c r="C85" s="1035"/>
      <c r="D85" s="1036"/>
      <c r="E85" s="1087"/>
      <c r="F85" s="1074"/>
      <c r="G85" s="539" t="s">
        <v>23</v>
      </c>
      <c r="H85" s="537">
        <f>SUM(H83:H84)</f>
        <v>218.7</v>
      </c>
      <c r="I85" s="537">
        <f>SUM(I83:I84)</f>
        <v>210.1</v>
      </c>
      <c r="J85" s="537">
        <f>J83</f>
        <v>210.1</v>
      </c>
      <c r="K85" s="537">
        <f>K83</f>
        <v>210.1</v>
      </c>
      <c r="L85" s="1029"/>
      <c r="M85" s="1098"/>
      <c r="N85" s="1098"/>
      <c r="O85" s="1098"/>
    </row>
    <row r="86" spans="1:16" ht="26.25" customHeight="1" x14ac:dyDescent="0.2">
      <c r="A86" s="1003" t="s">
        <v>18</v>
      </c>
      <c r="B86" s="1006" t="s">
        <v>29</v>
      </c>
      <c r="C86" s="1035" t="s">
        <v>210</v>
      </c>
      <c r="D86" s="1029" t="s">
        <v>710</v>
      </c>
      <c r="E86" s="1087" t="s">
        <v>500</v>
      </c>
      <c r="F86" s="1074" t="s">
        <v>34</v>
      </c>
      <c r="G86" s="621" t="s">
        <v>21</v>
      </c>
      <c r="H86" s="719">
        <v>773</v>
      </c>
      <c r="I86" s="552">
        <v>796</v>
      </c>
      <c r="J86" s="551">
        <v>796</v>
      </c>
      <c r="K86" s="551">
        <v>796</v>
      </c>
      <c r="L86" s="613" t="s">
        <v>567</v>
      </c>
      <c r="M86" s="621">
        <v>10</v>
      </c>
      <c r="N86" s="621">
        <v>10</v>
      </c>
      <c r="O86" s="621">
        <v>10</v>
      </c>
      <c r="P86" s="474"/>
    </row>
    <row r="87" spans="1:16" ht="30.75" customHeight="1" x14ac:dyDescent="0.2">
      <c r="A87" s="1004"/>
      <c r="B87" s="1007"/>
      <c r="C87" s="1035"/>
      <c r="D87" s="1029"/>
      <c r="E87" s="1087"/>
      <c r="F87" s="1074"/>
      <c r="G87" s="621" t="s">
        <v>20</v>
      </c>
      <c r="H87" s="719">
        <v>10.8</v>
      </c>
      <c r="I87" s="552">
        <v>17.5</v>
      </c>
      <c r="J87" s="551">
        <v>17.5</v>
      </c>
      <c r="K87" s="551">
        <v>17.5</v>
      </c>
      <c r="L87" s="613" t="s">
        <v>784</v>
      </c>
      <c r="M87" s="621">
        <v>15</v>
      </c>
      <c r="N87" s="621">
        <v>15</v>
      </c>
      <c r="O87" s="621">
        <v>15</v>
      </c>
    </row>
    <row r="88" spans="1:16" ht="46.5" customHeight="1" x14ac:dyDescent="0.2">
      <c r="A88" s="1004"/>
      <c r="B88" s="1007"/>
      <c r="C88" s="1035"/>
      <c r="D88" s="1029"/>
      <c r="E88" s="1087"/>
      <c r="F88" s="1074"/>
      <c r="G88" s="621" t="s">
        <v>42</v>
      </c>
      <c r="H88" s="719">
        <v>29</v>
      </c>
      <c r="I88" s="552">
        <v>58.3</v>
      </c>
      <c r="J88" s="551">
        <v>58.3</v>
      </c>
      <c r="K88" s="551">
        <v>58.3</v>
      </c>
      <c r="L88" s="613" t="s">
        <v>743</v>
      </c>
      <c r="M88" s="628">
        <v>3</v>
      </c>
      <c r="N88" s="628">
        <v>3</v>
      </c>
      <c r="O88" s="628">
        <v>3</v>
      </c>
    </row>
    <row r="89" spans="1:16" ht="39" customHeight="1" x14ac:dyDescent="0.2">
      <c r="A89" s="1004"/>
      <c r="B89" s="1007"/>
      <c r="C89" s="1035"/>
      <c r="D89" s="1029"/>
      <c r="E89" s="1087"/>
      <c r="F89" s="1074"/>
      <c r="G89" s="621" t="s">
        <v>42</v>
      </c>
      <c r="H89" s="719">
        <v>35.9</v>
      </c>
      <c r="I89" s="578"/>
      <c r="J89" s="551"/>
      <c r="K89" s="551"/>
      <c r="L89" s="613" t="s">
        <v>591</v>
      </c>
      <c r="M89" s="621">
        <v>70</v>
      </c>
      <c r="N89" s="621">
        <v>70</v>
      </c>
      <c r="O89" s="621">
        <v>70</v>
      </c>
    </row>
    <row r="90" spans="1:16" ht="30" customHeight="1" x14ac:dyDescent="0.2">
      <c r="A90" s="1005"/>
      <c r="B90" s="1008"/>
      <c r="C90" s="1035"/>
      <c r="D90" s="1029"/>
      <c r="E90" s="1087"/>
      <c r="F90" s="1074"/>
      <c r="G90" s="539" t="s">
        <v>23</v>
      </c>
      <c r="H90" s="537">
        <f>SUM(H86:H89)</f>
        <v>848.69999999999993</v>
      </c>
      <c r="I90" s="537">
        <f>SUM(I86:I89)</f>
        <v>871.8</v>
      </c>
      <c r="J90" s="537">
        <f>SUM(J86:J89)</f>
        <v>871.8</v>
      </c>
      <c r="K90" s="537">
        <f>SUM(K86:K89)</f>
        <v>871.8</v>
      </c>
      <c r="L90" s="728"/>
      <c r="M90" s="728"/>
      <c r="N90" s="728"/>
      <c r="O90" s="728"/>
    </row>
    <row r="91" spans="1:16" ht="24.75" customHeight="1" x14ac:dyDescent="0.2">
      <c r="A91" s="1003" t="s">
        <v>18</v>
      </c>
      <c r="B91" s="1006" t="s">
        <v>29</v>
      </c>
      <c r="C91" s="1035" t="s">
        <v>234</v>
      </c>
      <c r="D91" s="1036" t="s">
        <v>502</v>
      </c>
      <c r="E91" s="1087" t="s">
        <v>151</v>
      </c>
      <c r="F91" s="1074" t="s">
        <v>34</v>
      </c>
      <c r="G91" s="621" t="s">
        <v>21</v>
      </c>
      <c r="H91" s="628">
        <v>148.19999999999999</v>
      </c>
      <c r="I91" s="627">
        <v>161.1</v>
      </c>
      <c r="J91" s="628">
        <v>161.1</v>
      </c>
      <c r="K91" s="628">
        <v>161.1</v>
      </c>
      <c r="L91" s="1029" t="s">
        <v>503</v>
      </c>
      <c r="M91" s="1000" t="s">
        <v>711</v>
      </c>
      <c r="N91" s="1000" t="s">
        <v>711</v>
      </c>
      <c r="O91" s="1000" t="s">
        <v>711</v>
      </c>
    </row>
    <row r="92" spans="1:16" ht="33" customHeight="1" x14ac:dyDescent="0.2">
      <c r="A92" s="1005"/>
      <c r="B92" s="1008"/>
      <c r="C92" s="1035"/>
      <c r="D92" s="1036"/>
      <c r="E92" s="1087"/>
      <c r="F92" s="1074"/>
      <c r="G92" s="539" t="s">
        <v>23</v>
      </c>
      <c r="H92" s="537">
        <f>H91</f>
        <v>148.19999999999999</v>
      </c>
      <c r="I92" s="537">
        <f>I91</f>
        <v>161.1</v>
      </c>
      <c r="J92" s="537">
        <f>J91</f>
        <v>161.1</v>
      </c>
      <c r="K92" s="537">
        <f>K91</f>
        <v>161.1</v>
      </c>
      <c r="L92" s="1029"/>
      <c r="M92" s="1000"/>
      <c r="N92" s="1000"/>
      <c r="O92" s="1000"/>
    </row>
    <row r="93" spans="1:16" ht="21" customHeight="1" x14ac:dyDescent="0.2">
      <c r="A93" s="1003" t="s">
        <v>18</v>
      </c>
      <c r="B93" s="1006" t="s">
        <v>29</v>
      </c>
      <c r="C93" s="1035" t="s">
        <v>229</v>
      </c>
      <c r="D93" s="1036" t="s">
        <v>712</v>
      </c>
      <c r="E93" s="1087" t="s">
        <v>151</v>
      </c>
      <c r="F93" s="1074" t="s">
        <v>34</v>
      </c>
      <c r="G93" s="621" t="s">
        <v>42</v>
      </c>
      <c r="H93" s="553">
        <v>36.1</v>
      </c>
      <c r="I93" s="627">
        <v>28.2</v>
      </c>
      <c r="J93" s="628">
        <v>28.2</v>
      </c>
      <c r="K93" s="628">
        <v>28.2</v>
      </c>
      <c r="L93" s="1029" t="s">
        <v>504</v>
      </c>
      <c r="M93" s="1000" t="s">
        <v>565</v>
      </c>
      <c r="N93" s="1000" t="s">
        <v>565</v>
      </c>
      <c r="O93" s="1000" t="s">
        <v>565</v>
      </c>
    </row>
    <row r="94" spans="1:16" ht="21" customHeight="1" x14ac:dyDescent="0.2">
      <c r="A94" s="1004"/>
      <c r="B94" s="1007"/>
      <c r="C94" s="1035"/>
      <c r="D94" s="1036"/>
      <c r="E94" s="1087"/>
      <c r="F94" s="1074"/>
      <c r="G94" s="621" t="s">
        <v>21</v>
      </c>
      <c r="H94" s="553">
        <v>7</v>
      </c>
      <c r="I94" s="627">
        <v>16.5</v>
      </c>
      <c r="J94" s="628">
        <v>16.5</v>
      </c>
      <c r="K94" s="628">
        <v>16.5</v>
      </c>
      <c r="L94" s="1092"/>
      <c r="M94" s="1000"/>
      <c r="N94" s="1000"/>
      <c r="O94" s="1000"/>
    </row>
    <row r="95" spans="1:16" ht="19.5" customHeight="1" x14ac:dyDescent="0.2">
      <c r="A95" s="1005"/>
      <c r="B95" s="1008"/>
      <c r="C95" s="1035"/>
      <c r="D95" s="1036"/>
      <c r="E95" s="1087"/>
      <c r="F95" s="1074"/>
      <c r="G95" s="539" t="s">
        <v>23</v>
      </c>
      <c r="H95" s="537">
        <f>SUM(H93:H94)</f>
        <v>43.1</v>
      </c>
      <c r="I95" s="537">
        <f>SUM(I93:I94)</f>
        <v>44.7</v>
      </c>
      <c r="J95" s="537">
        <f>SUM(J93:J94)</f>
        <v>44.7</v>
      </c>
      <c r="K95" s="537">
        <f>SUM(K93:K94)</f>
        <v>44.7</v>
      </c>
      <c r="L95" s="1092"/>
      <c r="M95" s="1000"/>
      <c r="N95" s="1000"/>
      <c r="O95" s="1000"/>
    </row>
    <row r="96" spans="1:16" ht="34.5" customHeight="1" x14ac:dyDescent="0.2">
      <c r="A96" s="1003" t="s">
        <v>18</v>
      </c>
      <c r="B96" s="1006" t="s">
        <v>29</v>
      </c>
      <c r="C96" s="1009" t="s">
        <v>231</v>
      </c>
      <c r="D96" s="613" t="s">
        <v>568</v>
      </c>
      <c r="E96" s="1116" t="s">
        <v>151</v>
      </c>
      <c r="F96" s="1114" t="s">
        <v>34</v>
      </c>
      <c r="G96" s="539" t="s">
        <v>23</v>
      </c>
      <c r="H96" s="558">
        <f>SUM(H97:H99)</f>
        <v>234</v>
      </c>
      <c r="I96" s="537">
        <f>SUM(I97:I99)</f>
        <v>300</v>
      </c>
      <c r="J96" s="537">
        <f t="shared" ref="J96:K96" si="4">SUM(J97,J98,J99)</f>
        <v>300</v>
      </c>
      <c r="K96" s="537">
        <f t="shared" si="4"/>
        <v>300</v>
      </c>
      <c r="L96" s="1025" t="s">
        <v>505</v>
      </c>
      <c r="M96" s="1026"/>
      <c r="N96" s="1026"/>
      <c r="O96" s="1027"/>
    </row>
    <row r="97" spans="1:16" ht="34.5" customHeight="1" x14ac:dyDescent="0.2">
      <c r="A97" s="1004"/>
      <c r="B97" s="1007"/>
      <c r="C97" s="1010"/>
      <c r="D97" s="613" t="s">
        <v>506</v>
      </c>
      <c r="E97" s="1117"/>
      <c r="F97" s="1119"/>
      <c r="G97" s="621" t="s">
        <v>21</v>
      </c>
      <c r="H97" s="544">
        <v>88.6</v>
      </c>
      <c r="I97" s="627">
        <v>131</v>
      </c>
      <c r="J97" s="628">
        <v>131</v>
      </c>
      <c r="K97" s="628">
        <v>131</v>
      </c>
      <c r="L97" s="613" t="s">
        <v>507</v>
      </c>
      <c r="M97" s="623">
        <v>20</v>
      </c>
      <c r="N97" s="623">
        <v>20</v>
      </c>
      <c r="O97" s="623">
        <v>20</v>
      </c>
    </row>
    <row r="98" spans="1:16" ht="46.5" customHeight="1" x14ac:dyDescent="0.2">
      <c r="A98" s="1004"/>
      <c r="B98" s="1007"/>
      <c r="C98" s="1010"/>
      <c r="D98" s="613" t="s">
        <v>508</v>
      </c>
      <c r="E98" s="1117"/>
      <c r="F98" s="1119"/>
      <c r="G98" s="621" t="s">
        <v>21</v>
      </c>
      <c r="H98" s="544">
        <v>139.6</v>
      </c>
      <c r="I98" s="627">
        <v>169</v>
      </c>
      <c r="J98" s="628">
        <v>169</v>
      </c>
      <c r="K98" s="628">
        <v>169</v>
      </c>
      <c r="L98" s="613" t="s">
        <v>509</v>
      </c>
      <c r="M98" s="623">
        <v>25</v>
      </c>
      <c r="N98" s="623">
        <v>25</v>
      </c>
      <c r="O98" s="623">
        <v>25</v>
      </c>
    </row>
    <row r="99" spans="1:16" ht="31.5" customHeight="1" x14ac:dyDescent="0.2">
      <c r="A99" s="1005"/>
      <c r="B99" s="1008"/>
      <c r="C99" s="1011"/>
      <c r="D99" s="613" t="s">
        <v>510</v>
      </c>
      <c r="E99" s="1118"/>
      <c r="F99" s="1115"/>
      <c r="G99" s="554" t="s">
        <v>21</v>
      </c>
      <c r="H99" s="720">
        <v>5.8</v>
      </c>
      <c r="I99" s="627"/>
      <c r="J99" s="553"/>
      <c r="K99" s="553"/>
      <c r="L99" s="613"/>
      <c r="M99" s="623"/>
      <c r="N99" s="623"/>
      <c r="O99" s="623"/>
    </row>
    <row r="100" spans="1:16" ht="21.75" customHeight="1" x14ac:dyDescent="0.2">
      <c r="A100" s="1125" t="s">
        <v>18</v>
      </c>
      <c r="B100" s="1103" t="s">
        <v>29</v>
      </c>
      <c r="C100" s="1035" t="s">
        <v>406</v>
      </c>
      <c r="D100" s="1029" t="s">
        <v>713</v>
      </c>
      <c r="E100" s="1104" t="s">
        <v>402</v>
      </c>
      <c r="F100" s="1105" t="s">
        <v>34</v>
      </c>
      <c r="G100" s="621" t="s">
        <v>21</v>
      </c>
      <c r="H100" s="544">
        <v>55.1</v>
      </c>
      <c r="I100" s="627">
        <v>59</v>
      </c>
      <c r="J100" s="628">
        <v>59</v>
      </c>
      <c r="K100" s="628">
        <v>59</v>
      </c>
      <c r="L100" s="1029" t="s">
        <v>511</v>
      </c>
      <c r="M100" s="1098">
        <v>25</v>
      </c>
      <c r="N100" s="1098">
        <v>25</v>
      </c>
      <c r="O100" s="1098">
        <v>25</v>
      </c>
    </row>
    <row r="101" spans="1:16" ht="23.25" customHeight="1" x14ac:dyDescent="0.2">
      <c r="A101" s="1125"/>
      <c r="B101" s="1103"/>
      <c r="C101" s="1035"/>
      <c r="D101" s="1029"/>
      <c r="E101" s="1104"/>
      <c r="F101" s="1105"/>
      <c r="G101" s="621" t="s">
        <v>20</v>
      </c>
      <c r="H101" s="544">
        <v>12</v>
      </c>
      <c r="I101" s="627">
        <v>12.4</v>
      </c>
      <c r="J101" s="628">
        <v>12.4</v>
      </c>
      <c r="K101" s="628">
        <v>12.4</v>
      </c>
      <c r="L101" s="1029"/>
      <c r="M101" s="1098"/>
      <c r="N101" s="1098"/>
      <c r="O101" s="1098"/>
    </row>
    <row r="102" spans="1:16" ht="19.5" customHeight="1" x14ac:dyDescent="0.2">
      <c r="A102" s="1125"/>
      <c r="B102" s="1103"/>
      <c r="C102" s="1035"/>
      <c r="D102" s="1029"/>
      <c r="E102" s="1104"/>
      <c r="F102" s="1105"/>
      <c r="G102" s="621" t="s">
        <v>42</v>
      </c>
      <c r="H102" s="544">
        <v>9.6</v>
      </c>
      <c r="I102" s="549"/>
      <c r="J102" s="628"/>
      <c r="K102" s="628"/>
      <c r="L102" s="1029"/>
      <c r="M102" s="1098"/>
      <c r="N102" s="1098"/>
      <c r="O102" s="1098"/>
    </row>
    <row r="103" spans="1:16" ht="24" customHeight="1" x14ac:dyDescent="0.2">
      <c r="A103" s="1125"/>
      <c r="B103" s="1103"/>
      <c r="C103" s="1035"/>
      <c r="D103" s="1029"/>
      <c r="E103" s="1104"/>
      <c r="F103" s="1105"/>
      <c r="G103" s="539" t="s">
        <v>23</v>
      </c>
      <c r="H103" s="537">
        <f>SUM(H100:H102)</f>
        <v>76.699999999999989</v>
      </c>
      <c r="I103" s="537">
        <f>SUM(I100:I102)</f>
        <v>71.400000000000006</v>
      </c>
      <c r="J103" s="537">
        <f>SUM(J100:J102)</f>
        <v>71.400000000000006</v>
      </c>
      <c r="K103" s="537">
        <f>SUM(K100:K102)</f>
        <v>71.400000000000006</v>
      </c>
      <c r="L103" s="1029"/>
      <c r="M103" s="1098"/>
      <c r="N103" s="1098"/>
      <c r="O103" s="1098"/>
    </row>
    <row r="104" spans="1:16" ht="27.75" customHeight="1" x14ac:dyDescent="0.2">
      <c r="A104" s="1003" t="s">
        <v>18</v>
      </c>
      <c r="B104" s="1006" t="s">
        <v>29</v>
      </c>
      <c r="C104" s="1035" t="s">
        <v>249</v>
      </c>
      <c r="D104" s="1029" t="s">
        <v>569</v>
      </c>
      <c r="E104" s="1123" t="s">
        <v>151</v>
      </c>
      <c r="F104" s="1124" t="s">
        <v>29</v>
      </c>
      <c r="G104" s="555" t="s">
        <v>21</v>
      </c>
      <c r="H104" s="628">
        <v>0.2</v>
      </c>
      <c r="I104" s="549"/>
      <c r="J104" s="544"/>
      <c r="K104" s="556"/>
      <c r="L104" s="1097"/>
      <c r="M104" s="1098"/>
      <c r="N104" s="1099"/>
      <c r="O104" s="1099"/>
    </row>
    <row r="105" spans="1:16" ht="30.75" customHeight="1" x14ac:dyDescent="0.2">
      <c r="A105" s="1005"/>
      <c r="B105" s="1008"/>
      <c r="C105" s="1035"/>
      <c r="D105" s="1029"/>
      <c r="E105" s="1123"/>
      <c r="F105" s="1124"/>
      <c r="G105" s="557" t="s">
        <v>23</v>
      </c>
      <c r="H105" s="558">
        <f>H104</f>
        <v>0.2</v>
      </c>
      <c r="I105" s="558"/>
      <c r="J105" s="558"/>
      <c r="K105" s="558"/>
      <c r="L105" s="1097"/>
      <c r="M105" s="1098"/>
      <c r="N105" s="1099"/>
      <c r="O105" s="1099"/>
    </row>
    <row r="106" spans="1:16" ht="24.75" customHeight="1" x14ac:dyDescent="0.2">
      <c r="A106" s="1106" t="s">
        <v>18</v>
      </c>
      <c r="B106" s="1108" t="s">
        <v>29</v>
      </c>
      <c r="C106" s="1122" t="s">
        <v>251</v>
      </c>
      <c r="D106" s="1097" t="s">
        <v>714</v>
      </c>
      <c r="E106" s="1123" t="s">
        <v>151</v>
      </c>
      <c r="F106" s="1105" t="s">
        <v>34</v>
      </c>
      <c r="G106" s="555" t="s">
        <v>21</v>
      </c>
      <c r="H106" s="628">
        <v>43.9</v>
      </c>
      <c r="I106" s="627">
        <v>64.7</v>
      </c>
      <c r="J106" s="628">
        <v>67</v>
      </c>
      <c r="K106" s="628">
        <v>70</v>
      </c>
      <c r="L106" s="1097" t="s">
        <v>513</v>
      </c>
      <c r="M106" s="1098">
        <v>145</v>
      </c>
      <c r="N106" s="1098">
        <v>150</v>
      </c>
      <c r="O106" s="1098">
        <v>160</v>
      </c>
      <c r="P106" s="477"/>
    </row>
    <row r="107" spans="1:16" ht="21" customHeight="1" x14ac:dyDescent="0.2">
      <c r="A107" s="1120"/>
      <c r="B107" s="1121"/>
      <c r="C107" s="1122"/>
      <c r="D107" s="1097"/>
      <c r="E107" s="1123"/>
      <c r="F107" s="1105"/>
      <c r="G107" s="555" t="s">
        <v>42</v>
      </c>
      <c r="H107" s="628">
        <v>51.2</v>
      </c>
      <c r="I107" s="627">
        <v>53.8</v>
      </c>
      <c r="J107" s="628">
        <v>53.8</v>
      </c>
      <c r="K107" s="628">
        <v>53.8</v>
      </c>
      <c r="L107" s="1097"/>
      <c r="M107" s="1098"/>
      <c r="N107" s="1098"/>
      <c r="O107" s="1098"/>
      <c r="P107" s="477"/>
    </row>
    <row r="108" spans="1:16" ht="24.75" customHeight="1" x14ac:dyDescent="0.2">
      <c r="A108" s="1107"/>
      <c r="B108" s="1109"/>
      <c r="C108" s="1122"/>
      <c r="D108" s="1097"/>
      <c r="E108" s="1123"/>
      <c r="F108" s="1105"/>
      <c r="G108" s="557" t="s">
        <v>23</v>
      </c>
      <c r="H108" s="558">
        <f>SUM(H106:H107)</f>
        <v>95.1</v>
      </c>
      <c r="I108" s="558">
        <f>SUM(I106:I107)</f>
        <v>118.5</v>
      </c>
      <c r="J108" s="558">
        <f>SUM(J106:J107)</f>
        <v>120.8</v>
      </c>
      <c r="K108" s="558">
        <f>SUM(K106:K107)</f>
        <v>123.8</v>
      </c>
      <c r="L108" s="1097"/>
      <c r="M108" s="1098"/>
      <c r="N108" s="1098"/>
      <c r="O108" s="1098"/>
    </row>
    <row r="109" spans="1:16" ht="30" customHeight="1" x14ac:dyDescent="0.2">
      <c r="A109" s="1106" t="s">
        <v>18</v>
      </c>
      <c r="B109" s="1108" t="s">
        <v>29</v>
      </c>
      <c r="C109" s="1110" t="s">
        <v>296</v>
      </c>
      <c r="D109" s="1012" t="s">
        <v>514</v>
      </c>
      <c r="E109" s="1112" t="s">
        <v>151</v>
      </c>
      <c r="F109" s="1114" t="s">
        <v>34</v>
      </c>
      <c r="G109" s="555" t="s">
        <v>21</v>
      </c>
      <c r="H109" s="544">
        <v>8.6999999999999993</v>
      </c>
      <c r="I109" s="627">
        <v>10</v>
      </c>
      <c r="J109" s="544">
        <v>10</v>
      </c>
      <c r="K109" s="544">
        <v>10</v>
      </c>
      <c r="L109" s="1012" t="s">
        <v>512</v>
      </c>
      <c r="M109" s="1100">
        <v>4</v>
      </c>
      <c r="N109" s="1100">
        <v>4</v>
      </c>
      <c r="O109" s="1100">
        <v>4</v>
      </c>
    </row>
    <row r="110" spans="1:16" ht="27.75" customHeight="1" x14ac:dyDescent="0.2">
      <c r="A110" s="1107"/>
      <c r="B110" s="1109"/>
      <c r="C110" s="1111"/>
      <c r="D110" s="1014"/>
      <c r="E110" s="1113"/>
      <c r="F110" s="1115"/>
      <c r="G110" s="557" t="s">
        <v>23</v>
      </c>
      <c r="H110" s="558">
        <f>H109</f>
        <v>8.6999999999999993</v>
      </c>
      <c r="I110" s="558">
        <f>I109</f>
        <v>10</v>
      </c>
      <c r="J110" s="558">
        <f t="shared" ref="J110:K110" si="5">J109</f>
        <v>10</v>
      </c>
      <c r="K110" s="558">
        <f t="shared" si="5"/>
        <v>10</v>
      </c>
      <c r="L110" s="1014"/>
      <c r="M110" s="1101"/>
      <c r="N110" s="1101"/>
      <c r="O110" s="1101"/>
    </row>
    <row r="111" spans="1:16" ht="17.25" customHeight="1" x14ac:dyDescent="0.2">
      <c r="A111" s="472" t="s">
        <v>24</v>
      </c>
      <c r="B111" s="1102" t="s">
        <v>515</v>
      </c>
      <c r="C111" s="1102"/>
      <c r="D111" s="1102"/>
      <c r="E111" s="1102"/>
      <c r="F111" s="1102"/>
      <c r="G111" s="1102"/>
      <c r="H111" s="1102"/>
      <c r="I111" s="1102"/>
      <c r="J111" s="1102"/>
      <c r="K111" s="1102"/>
      <c r="L111" s="1102"/>
      <c r="M111" s="1102"/>
      <c r="N111" s="1102"/>
      <c r="O111" s="1102"/>
    </row>
    <row r="112" spans="1:16" ht="16.5" customHeight="1" x14ac:dyDescent="0.2">
      <c r="A112" s="624" t="s">
        <v>24</v>
      </c>
      <c r="B112" s="625" t="s">
        <v>18</v>
      </c>
      <c r="C112" s="1095" t="s">
        <v>516</v>
      </c>
      <c r="D112" s="1095"/>
      <c r="E112" s="1095"/>
      <c r="F112" s="1095"/>
      <c r="G112" s="1095"/>
      <c r="H112" s="1095"/>
      <c r="I112" s="1095"/>
      <c r="J112" s="1095"/>
      <c r="K112" s="1095"/>
      <c r="L112" s="1095"/>
      <c r="M112" s="1095"/>
      <c r="N112" s="1095"/>
      <c r="O112" s="1095"/>
    </row>
    <row r="113" spans="1:24" ht="29.25" customHeight="1" x14ac:dyDescent="0.2">
      <c r="A113" s="1003" t="s">
        <v>24</v>
      </c>
      <c r="B113" s="1006" t="s">
        <v>18</v>
      </c>
      <c r="C113" s="1086" t="s">
        <v>475</v>
      </c>
      <c r="D113" s="1029" t="s">
        <v>517</v>
      </c>
      <c r="E113" s="1087" t="s">
        <v>151</v>
      </c>
      <c r="F113" s="1096" t="s">
        <v>34</v>
      </c>
      <c r="G113" s="621" t="s">
        <v>21</v>
      </c>
      <c r="H113" s="628">
        <v>57.2</v>
      </c>
      <c r="I113" s="627">
        <v>78</v>
      </c>
      <c r="J113" s="628"/>
      <c r="K113" s="628"/>
      <c r="L113" s="1029" t="s">
        <v>632</v>
      </c>
      <c r="M113" s="1030">
        <v>3</v>
      </c>
      <c r="N113" s="1093"/>
      <c r="O113" s="1093"/>
      <c r="P113" s="729"/>
      <c r="Q113" s="676"/>
      <c r="R113" s="676"/>
      <c r="S113" s="676"/>
      <c r="T113" s="676"/>
      <c r="U113" s="676"/>
      <c r="V113" s="676"/>
      <c r="W113" s="676"/>
      <c r="X113" s="676"/>
    </row>
    <row r="114" spans="1:24" ht="28.5" customHeight="1" x14ac:dyDescent="0.2">
      <c r="A114" s="1005"/>
      <c r="B114" s="1008"/>
      <c r="C114" s="1091"/>
      <c r="D114" s="1029"/>
      <c r="E114" s="1087"/>
      <c r="F114" s="1096"/>
      <c r="G114" s="539" t="s">
        <v>23</v>
      </c>
      <c r="H114" s="537">
        <f>H113</f>
        <v>57.2</v>
      </c>
      <c r="I114" s="537">
        <f>I113</f>
        <v>78</v>
      </c>
      <c r="J114" s="537"/>
      <c r="K114" s="537"/>
      <c r="L114" s="1029"/>
      <c r="M114" s="1030"/>
      <c r="N114" s="1093"/>
      <c r="O114" s="1093"/>
      <c r="P114" s="730"/>
      <c r="Q114" s="676"/>
      <c r="R114" s="676"/>
      <c r="S114" s="676"/>
      <c r="T114" s="676"/>
      <c r="U114" s="676"/>
      <c r="V114" s="676"/>
      <c r="W114" s="676"/>
      <c r="X114" s="676"/>
    </row>
    <row r="115" spans="1:24" ht="16.5" customHeight="1" x14ac:dyDescent="0.2">
      <c r="A115" s="624" t="s">
        <v>24</v>
      </c>
      <c r="B115" s="625" t="s">
        <v>24</v>
      </c>
      <c r="C115" s="1094" t="s">
        <v>518</v>
      </c>
      <c r="D115" s="1095"/>
      <c r="E115" s="1095"/>
      <c r="F115" s="1095"/>
      <c r="G115" s="1095"/>
      <c r="H115" s="1095"/>
      <c r="I115" s="1095"/>
      <c r="J115" s="1095"/>
      <c r="K115" s="1095"/>
      <c r="L115" s="1095"/>
      <c r="M115" s="1095"/>
      <c r="N115" s="1095"/>
      <c r="O115" s="1095"/>
      <c r="P115" s="730"/>
      <c r="Q115" s="676"/>
      <c r="R115" s="676"/>
      <c r="S115" s="676"/>
      <c r="T115" s="676"/>
      <c r="U115" s="676"/>
      <c r="V115" s="676"/>
      <c r="W115" s="676"/>
      <c r="X115" s="676"/>
    </row>
    <row r="116" spans="1:24" ht="26.25" customHeight="1" x14ac:dyDescent="0.2">
      <c r="A116" s="1003" t="s">
        <v>24</v>
      </c>
      <c r="B116" s="1006" t="s">
        <v>24</v>
      </c>
      <c r="C116" s="1086" t="s">
        <v>32</v>
      </c>
      <c r="D116" s="1029" t="s">
        <v>519</v>
      </c>
      <c r="E116" s="1087" t="s">
        <v>151</v>
      </c>
      <c r="F116" s="1096" t="s">
        <v>34</v>
      </c>
      <c r="G116" s="621" t="s">
        <v>21</v>
      </c>
      <c r="H116" s="628">
        <v>75</v>
      </c>
      <c r="I116" s="627">
        <v>55</v>
      </c>
      <c r="J116" s="628">
        <v>55</v>
      </c>
      <c r="K116" s="628">
        <v>55</v>
      </c>
      <c r="L116" s="1029" t="s">
        <v>520</v>
      </c>
      <c r="M116" s="1030">
        <v>15</v>
      </c>
      <c r="N116" s="1030">
        <v>15</v>
      </c>
      <c r="O116" s="1030">
        <v>15</v>
      </c>
    </row>
    <row r="117" spans="1:24" ht="32.25" customHeight="1" x14ac:dyDescent="0.2">
      <c r="A117" s="1005"/>
      <c r="B117" s="1008"/>
      <c r="C117" s="1091"/>
      <c r="D117" s="1092"/>
      <c r="E117" s="1087"/>
      <c r="F117" s="1096"/>
      <c r="G117" s="539" t="s">
        <v>23</v>
      </c>
      <c r="H117" s="537">
        <f>H116</f>
        <v>75</v>
      </c>
      <c r="I117" s="537">
        <f>I116</f>
        <v>55</v>
      </c>
      <c r="J117" s="537">
        <f>J116</f>
        <v>55</v>
      </c>
      <c r="K117" s="537">
        <f>K116</f>
        <v>55</v>
      </c>
      <c r="L117" s="1092"/>
      <c r="M117" s="1030"/>
      <c r="N117" s="1030"/>
      <c r="O117" s="1030"/>
    </row>
    <row r="118" spans="1:24" ht="24" customHeight="1" x14ac:dyDescent="0.2">
      <c r="A118" s="1003" t="s">
        <v>24</v>
      </c>
      <c r="B118" s="1006" t="s">
        <v>24</v>
      </c>
      <c r="C118" s="1086" t="s">
        <v>45</v>
      </c>
      <c r="D118" s="1029" t="s">
        <v>715</v>
      </c>
      <c r="E118" s="1087" t="s">
        <v>429</v>
      </c>
      <c r="F118" s="1074" t="s">
        <v>581</v>
      </c>
      <c r="G118" s="559" t="s">
        <v>42</v>
      </c>
      <c r="H118" s="544">
        <v>183.8</v>
      </c>
      <c r="I118" s="552">
        <v>187.8</v>
      </c>
      <c r="J118" s="628">
        <v>187.8</v>
      </c>
      <c r="K118" s="628">
        <v>187.8</v>
      </c>
      <c r="L118" s="613" t="s">
        <v>315</v>
      </c>
      <c r="M118" s="731">
        <v>9.35</v>
      </c>
      <c r="N118" s="731">
        <v>9.35</v>
      </c>
      <c r="O118" s="731">
        <v>9.35</v>
      </c>
    </row>
    <row r="119" spans="1:24" ht="22.5" customHeight="1" x14ac:dyDescent="0.2">
      <c r="A119" s="1004"/>
      <c r="B119" s="1007"/>
      <c r="C119" s="1091"/>
      <c r="D119" s="1029"/>
      <c r="E119" s="1087"/>
      <c r="F119" s="1074"/>
      <c r="G119" s="621" t="s">
        <v>20</v>
      </c>
      <c r="H119" s="544">
        <v>9.6999999999999993</v>
      </c>
      <c r="I119" s="627">
        <v>11.5</v>
      </c>
      <c r="J119" s="628">
        <v>11.5</v>
      </c>
      <c r="K119" s="628">
        <v>11.5</v>
      </c>
      <c r="L119" s="1029" t="s">
        <v>521</v>
      </c>
      <c r="M119" s="1030">
        <v>550</v>
      </c>
      <c r="N119" s="1030">
        <v>550</v>
      </c>
      <c r="O119" s="1030">
        <v>550</v>
      </c>
    </row>
    <row r="120" spans="1:24" ht="20.25" customHeight="1" x14ac:dyDescent="0.2">
      <c r="A120" s="1004"/>
      <c r="B120" s="1007"/>
      <c r="C120" s="1091"/>
      <c r="D120" s="1029"/>
      <c r="E120" s="1087"/>
      <c r="F120" s="1074"/>
      <c r="G120" s="621" t="s">
        <v>21</v>
      </c>
      <c r="H120" s="544">
        <v>15</v>
      </c>
      <c r="I120" s="627">
        <v>17</v>
      </c>
      <c r="J120" s="628">
        <v>17</v>
      </c>
      <c r="K120" s="628">
        <v>17</v>
      </c>
      <c r="L120" s="1029"/>
      <c r="M120" s="1030"/>
      <c r="N120" s="1030"/>
      <c r="O120" s="1030"/>
    </row>
    <row r="121" spans="1:24" ht="20.25" customHeight="1" x14ac:dyDescent="0.2">
      <c r="A121" s="1004"/>
      <c r="B121" s="1007"/>
      <c r="C121" s="1091"/>
      <c r="D121" s="1029"/>
      <c r="E121" s="1087"/>
      <c r="F121" s="1074"/>
      <c r="G121" s="621" t="s">
        <v>21</v>
      </c>
      <c r="H121" s="544">
        <v>12</v>
      </c>
      <c r="I121" s="627"/>
      <c r="J121" s="628"/>
      <c r="K121" s="628"/>
      <c r="L121" s="1029"/>
      <c r="M121" s="1030"/>
      <c r="N121" s="1030"/>
      <c r="O121" s="1030"/>
    </row>
    <row r="122" spans="1:24" ht="24.75" customHeight="1" x14ac:dyDescent="0.2">
      <c r="A122" s="1005"/>
      <c r="B122" s="1008"/>
      <c r="C122" s="1091"/>
      <c r="D122" s="1029"/>
      <c r="E122" s="1087"/>
      <c r="F122" s="1074"/>
      <c r="G122" s="539" t="s">
        <v>23</v>
      </c>
      <c r="H122" s="537">
        <f>SUM(H118:H121)</f>
        <v>220.5</v>
      </c>
      <c r="I122" s="537">
        <f>SUM(I118:I121)</f>
        <v>216.3</v>
      </c>
      <c r="J122" s="537">
        <f>SUM(J118:J121)</f>
        <v>216.3</v>
      </c>
      <c r="K122" s="537">
        <f>SUM(K118:K121)</f>
        <v>216.3</v>
      </c>
      <c r="L122" s="1029"/>
      <c r="M122" s="1030"/>
      <c r="N122" s="1030"/>
      <c r="O122" s="1030"/>
    </row>
    <row r="123" spans="1:24" ht="27.75" customHeight="1" x14ac:dyDescent="0.2">
      <c r="A123" s="1078" t="s">
        <v>24</v>
      </c>
      <c r="B123" s="1080" t="s">
        <v>24</v>
      </c>
      <c r="C123" s="1086" t="s">
        <v>46</v>
      </c>
      <c r="D123" s="1029" t="s">
        <v>522</v>
      </c>
      <c r="E123" s="1087" t="s">
        <v>151</v>
      </c>
      <c r="F123" s="1074" t="s">
        <v>34</v>
      </c>
      <c r="G123" s="621" t="s">
        <v>21</v>
      </c>
      <c r="H123" s="551">
        <v>18.600000000000001</v>
      </c>
      <c r="I123" s="552">
        <v>23.2</v>
      </c>
      <c r="J123" s="628">
        <v>23.2</v>
      </c>
      <c r="K123" s="628">
        <v>23.2</v>
      </c>
      <c r="L123" s="1029" t="s">
        <v>523</v>
      </c>
      <c r="M123" s="1030">
        <v>45</v>
      </c>
      <c r="N123" s="1030">
        <v>45</v>
      </c>
      <c r="O123" s="1030">
        <v>45</v>
      </c>
    </row>
    <row r="124" spans="1:24" ht="30.75" customHeight="1" x14ac:dyDescent="0.2">
      <c r="A124" s="1079"/>
      <c r="B124" s="1081"/>
      <c r="C124" s="1086"/>
      <c r="D124" s="1029"/>
      <c r="E124" s="1087"/>
      <c r="F124" s="1074"/>
      <c r="G124" s="539" t="s">
        <v>23</v>
      </c>
      <c r="H124" s="560">
        <f>H123</f>
        <v>18.600000000000001</v>
      </c>
      <c r="I124" s="560">
        <f>I123</f>
        <v>23.2</v>
      </c>
      <c r="J124" s="560">
        <f>J123</f>
        <v>23.2</v>
      </c>
      <c r="K124" s="560">
        <f>K123</f>
        <v>23.2</v>
      </c>
      <c r="L124" s="1029"/>
      <c r="M124" s="1030"/>
      <c r="N124" s="1030"/>
      <c r="O124" s="1030"/>
    </row>
    <row r="125" spans="1:24" ht="31.5" customHeight="1" x14ac:dyDescent="0.2">
      <c r="A125" s="1003" t="s">
        <v>24</v>
      </c>
      <c r="B125" s="1006" t="s">
        <v>24</v>
      </c>
      <c r="C125" s="1086" t="s">
        <v>65</v>
      </c>
      <c r="D125" s="1029" t="s">
        <v>716</v>
      </c>
      <c r="E125" s="1087" t="s">
        <v>151</v>
      </c>
      <c r="F125" s="1074" t="s">
        <v>34</v>
      </c>
      <c r="G125" s="621" t="s">
        <v>21</v>
      </c>
      <c r="H125" s="628">
        <v>1.8</v>
      </c>
      <c r="I125" s="627">
        <v>2</v>
      </c>
      <c r="J125" s="628">
        <v>2</v>
      </c>
      <c r="K125" s="628">
        <v>2</v>
      </c>
      <c r="L125" s="613" t="s">
        <v>524</v>
      </c>
      <c r="M125" s="621">
        <v>85</v>
      </c>
      <c r="N125" s="621">
        <v>85</v>
      </c>
      <c r="O125" s="621">
        <v>85</v>
      </c>
    </row>
    <row r="126" spans="1:24" ht="24.75" customHeight="1" x14ac:dyDescent="0.2">
      <c r="A126" s="1004"/>
      <c r="B126" s="1007"/>
      <c r="C126" s="1086"/>
      <c r="D126" s="1029"/>
      <c r="E126" s="1087"/>
      <c r="F126" s="1074"/>
      <c r="G126" s="621" t="s">
        <v>42</v>
      </c>
      <c r="H126" s="628">
        <v>2.7</v>
      </c>
      <c r="I126" s="627">
        <v>2.4</v>
      </c>
      <c r="J126" s="628">
        <v>2.4</v>
      </c>
      <c r="K126" s="628">
        <v>2.5</v>
      </c>
      <c r="L126" s="1029" t="s">
        <v>525</v>
      </c>
      <c r="M126" s="1030">
        <v>70</v>
      </c>
      <c r="N126" s="1030">
        <v>70</v>
      </c>
      <c r="O126" s="1030">
        <v>70</v>
      </c>
    </row>
    <row r="127" spans="1:24" ht="23.25" customHeight="1" x14ac:dyDescent="0.2">
      <c r="A127" s="1005"/>
      <c r="B127" s="1008"/>
      <c r="C127" s="1091"/>
      <c r="D127" s="1092"/>
      <c r="E127" s="1087"/>
      <c r="F127" s="1074"/>
      <c r="G127" s="539" t="s">
        <v>23</v>
      </c>
      <c r="H127" s="537">
        <f>SUM(H125:H126)</f>
        <v>4.5</v>
      </c>
      <c r="I127" s="537">
        <f>SUM(I125:I126)</f>
        <v>4.4000000000000004</v>
      </c>
      <c r="J127" s="537">
        <f>SUM(J125:J126)</f>
        <v>4.4000000000000004</v>
      </c>
      <c r="K127" s="537">
        <f>SUM(K125:K126)</f>
        <v>4.5</v>
      </c>
      <c r="L127" s="1029"/>
      <c r="M127" s="1030"/>
      <c r="N127" s="1030"/>
      <c r="O127" s="1030"/>
    </row>
    <row r="128" spans="1:24" ht="24" customHeight="1" x14ac:dyDescent="0.2">
      <c r="A128" s="1078" t="s">
        <v>24</v>
      </c>
      <c r="B128" s="1080" t="s">
        <v>24</v>
      </c>
      <c r="C128" s="1086" t="s">
        <v>210</v>
      </c>
      <c r="D128" s="1029" t="s">
        <v>717</v>
      </c>
      <c r="E128" s="1087" t="str">
        <f>E118</f>
        <v>301541296</v>
      </c>
      <c r="F128" s="1074" t="s">
        <v>581</v>
      </c>
      <c r="G128" s="621" t="s">
        <v>42</v>
      </c>
      <c r="H128" s="544">
        <v>41.4</v>
      </c>
      <c r="I128" s="627">
        <v>40.4</v>
      </c>
      <c r="J128" s="628">
        <v>40.4</v>
      </c>
      <c r="K128" s="628">
        <v>40.4</v>
      </c>
      <c r="L128" s="1012" t="s">
        <v>526</v>
      </c>
      <c r="M128" s="1075">
        <v>700</v>
      </c>
      <c r="N128" s="1075">
        <v>700</v>
      </c>
      <c r="O128" s="1075">
        <v>700</v>
      </c>
    </row>
    <row r="129" spans="1:33" ht="22.5" customHeight="1" x14ac:dyDescent="0.2">
      <c r="A129" s="1084"/>
      <c r="B129" s="1085"/>
      <c r="C129" s="1086"/>
      <c r="D129" s="1029"/>
      <c r="E129" s="1087"/>
      <c r="F129" s="1074"/>
      <c r="G129" s="621" t="s">
        <v>21</v>
      </c>
      <c r="H129" s="628">
        <v>9</v>
      </c>
      <c r="I129" s="549">
        <v>9</v>
      </c>
      <c r="J129" s="628">
        <v>9</v>
      </c>
      <c r="K129" s="628">
        <v>9</v>
      </c>
      <c r="L129" s="1013"/>
      <c r="M129" s="1076"/>
      <c r="N129" s="1076"/>
      <c r="O129" s="1076"/>
    </row>
    <row r="130" spans="1:33" ht="23.25" customHeight="1" x14ac:dyDescent="0.2">
      <c r="A130" s="1079"/>
      <c r="B130" s="1081"/>
      <c r="C130" s="1086"/>
      <c r="D130" s="1029"/>
      <c r="E130" s="1087"/>
      <c r="F130" s="1074"/>
      <c r="G130" s="539" t="s">
        <v>23</v>
      </c>
      <c r="H130" s="537">
        <f>SUM(H128:H129)</f>
        <v>50.4</v>
      </c>
      <c r="I130" s="537">
        <f>SUM(I128:I129)</f>
        <v>49.4</v>
      </c>
      <c r="J130" s="537">
        <f>SUM(J128:J129)</f>
        <v>49.4</v>
      </c>
      <c r="K130" s="537">
        <f>SUM(K128:K129)</f>
        <v>49.4</v>
      </c>
      <c r="L130" s="1014"/>
      <c r="M130" s="1077"/>
      <c r="N130" s="1077"/>
      <c r="O130" s="1077"/>
    </row>
    <row r="131" spans="1:33" ht="30.75" customHeight="1" x14ac:dyDescent="0.2">
      <c r="A131" s="1078" t="s">
        <v>24</v>
      </c>
      <c r="B131" s="1080" t="s">
        <v>24</v>
      </c>
      <c r="C131" s="1082" t="s">
        <v>50</v>
      </c>
      <c r="D131" s="1012" t="s">
        <v>527</v>
      </c>
      <c r="E131" s="1015" t="s">
        <v>429</v>
      </c>
      <c r="F131" s="1017" t="s">
        <v>29</v>
      </c>
      <c r="G131" s="621" t="s">
        <v>22</v>
      </c>
      <c r="H131" s="628">
        <v>32.1</v>
      </c>
      <c r="I131" s="627">
        <v>13.1</v>
      </c>
      <c r="J131" s="628">
        <v>13.1</v>
      </c>
      <c r="K131" s="628"/>
      <c r="L131" s="613" t="s">
        <v>528</v>
      </c>
      <c r="M131" s="622">
        <v>360</v>
      </c>
      <c r="N131" s="622">
        <v>360</v>
      </c>
      <c r="O131" s="561"/>
    </row>
    <row r="132" spans="1:33" ht="31.5" customHeight="1" x14ac:dyDescent="0.2">
      <c r="A132" s="1079"/>
      <c r="B132" s="1081"/>
      <c r="C132" s="1083"/>
      <c r="D132" s="1014"/>
      <c r="E132" s="1028"/>
      <c r="F132" s="1088"/>
      <c r="G132" s="539" t="s">
        <v>23</v>
      </c>
      <c r="H132" s="537">
        <f>H131</f>
        <v>32.1</v>
      </c>
      <c r="I132" s="537">
        <f>I131</f>
        <v>13.1</v>
      </c>
      <c r="J132" s="537">
        <f>J131</f>
        <v>13.1</v>
      </c>
      <c r="K132" s="537"/>
      <c r="L132" s="562" t="s">
        <v>529</v>
      </c>
      <c r="M132" s="621">
        <v>2</v>
      </c>
      <c r="N132" s="621">
        <v>2</v>
      </c>
      <c r="O132" s="563"/>
    </row>
    <row r="133" spans="1:33" ht="15.75" x14ac:dyDescent="0.2">
      <c r="A133" s="478" t="s">
        <v>29</v>
      </c>
      <c r="B133" s="1089" t="s">
        <v>530</v>
      </c>
      <c r="C133" s="1089"/>
      <c r="D133" s="1089"/>
      <c r="E133" s="1089"/>
      <c r="F133" s="1089"/>
      <c r="G133" s="1089"/>
      <c r="H133" s="564">
        <f>SUM(H11,H13,H17,H19,H21,H24,H43,H45,H47,H49,H53,H56,H58,H61,H65,H67,H70,H82,H85,H90,H92,H95,H96,H103,H105,H108,H110,H114,H117,H122,H124,H127,H130,H132)</f>
        <v>16547.800000000003</v>
      </c>
      <c r="I133" s="564">
        <f>SUM(I11,I13,I17,I19,I21,I24,I43,I45,I47,I49,I53,I56,I58,I61,I65,I67,I70,I82,I85,I90,I92,I95,I96,I103,I105,I108,I110,I114,I117,I122,I124,I127,I130,I132)</f>
        <v>17478.600000000006</v>
      </c>
      <c r="J133" s="564">
        <f>SUM(J11,J13,J17,J19,J21,J24,J43,J45,J47,J49,J53,J56,J58,J61,J65,J67,J70,J82,J85,J90,J92,J95,J96,J103,J105,J108,J110,J114,J117,J122,J124,J127,J130,J132)</f>
        <v>17218.300000000007</v>
      </c>
      <c r="K133" s="564">
        <f>SUM(K11,K13,K17,K19,K21,K24,K43,K45,K47,K49,K53,K56,K58,K61,K65,K67,K70,K82,K85,K90,K92,K95,K96,K103,K105,K108,K110,K114,K117,K122,K124,K127,K130,K132)</f>
        <v>17208.300000000007</v>
      </c>
      <c r="L133" s="1090"/>
      <c r="M133" s="1090"/>
      <c r="N133" s="1090"/>
      <c r="O133" s="1090"/>
    </row>
    <row r="134" spans="1:33" s="480" customFormat="1" ht="12" x14ac:dyDescent="0.2">
      <c r="A134" s="479"/>
      <c r="B134" s="479"/>
      <c r="C134" s="479"/>
      <c r="D134" s="479"/>
      <c r="E134" s="479"/>
      <c r="F134" s="479"/>
      <c r="G134" s="479"/>
      <c r="H134" s="479"/>
      <c r="I134" s="479"/>
      <c r="J134" s="479"/>
      <c r="K134" s="479"/>
      <c r="L134" s="479"/>
      <c r="M134" s="479"/>
      <c r="N134" s="479"/>
      <c r="O134" s="479"/>
      <c r="P134" s="479"/>
      <c r="Q134" s="469"/>
      <c r="R134" s="469"/>
      <c r="S134" s="469"/>
      <c r="T134" s="469"/>
      <c r="U134" s="469"/>
      <c r="V134" s="469"/>
      <c r="W134" s="469"/>
      <c r="X134" s="469"/>
      <c r="Y134" s="469"/>
      <c r="Z134" s="469"/>
      <c r="AA134" s="469"/>
      <c r="AB134" s="469"/>
      <c r="AC134" s="469"/>
      <c r="AD134" s="469"/>
      <c r="AE134" s="469"/>
      <c r="AF134" s="469"/>
      <c r="AG134" s="469"/>
    </row>
    <row r="135" spans="1:33" s="480" customFormat="1" ht="17.25" customHeight="1" x14ac:dyDescent="0.2">
      <c r="A135" s="479"/>
      <c r="B135" s="479"/>
      <c r="C135" s="479"/>
      <c r="D135" s="479"/>
      <c r="E135" s="479"/>
      <c r="F135" s="479"/>
      <c r="G135" s="479"/>
      <c r="H135" s="479"/>
      <c r="I135" s="479"/>
      <c r="J135" s="479"/>
      <c r="K135" s="479"/>
      <c r="L135" s="481"/>
      <c r="M135" s="481"/>
      <c r="N135" s="481"/>
      <c r="O135" s="481"/>
      <c r="P135" s="479"/>
      <c r="Q135" s="469"/>
      <c r="R135" s="469"/>
      <c r="S135" s="469"/>
      <c r="T135" s="469"/>
      <c r="U135" s="469"/>
      <c r="V135" s="469"/>
      <c r="W135" s="469"/>
      <c r="X135" s="469"/>
      <c r="Y135" s="469"/>
      <c r="Z135" s="469"/>
      <c r="AA135" s="469"/>
      <c r="AB135" s="469"/>
      <c r="AC135" s="469"/>
      <c r="AD135" s="469"/>
      <c r="AE135" s="469"/>
      <c r="AF135" s="469"/>
      <c r="AG135" s="469"/>
    </row>
    <row r="136" spans="1:33" s="480" customFormat="1" ht="18.75" customHeight="1" x14ac:dyDescent="0.2">
      <c r="A136" s="565"/>
      <c r="B136" s="566"/>
      <c r="C136" s="1072" t="s">
        <v>108</v>
      </c>
      <c r="D136" s="1072"/>
      <c r="E136" s="1072"/>
      <c r="F136" s="1072"/>
      <c r="G136" s="1072"/>
      <c r="H136" s="1072"/>
      <c r="I136" s="1072"/>
      <c r="J136" s="1072"/>
      <c r="K136" s="1072"/>
      <c r="L136" s="482"/>
      <c r="M136" s="482"/>
      <c r="N136" s="482"/>
      <c r="O136" s="482"/>
      <c r="P136" s="479"/>
      <c r="Q136" s="469"/>
      <c r="R136" s="469"/>
      <c r="S136" s="469"/>
      <c r="T136" s="469"/>
      <c r="U136" s="469"/>
      <c r="V136" s="469"/>
      <c r="W136" s="469"/>
      <c r="X136" s="469"/>
      <c r="Y136" s="469"/>
      <c r="Z136" s="469"/>
      <c r="AA136" s="469"/>
      <c r="AB136" s="469"/>
      <c r="AC136" s="469"/>
      <c r="AD136" s="469"/>
      <c r="AE136" s="469"/>
      <c r="AF136" s="469"/>
      <c r="AG136" s="469"/>
    </row>
    <row r="137" spans="1:33" s="480" customFormat="1" ht="15.75" customHeight="1" x14ac:dyDescent="0.2">
      <c r="A137" s="565"/>
      <c r="B137" s="566"/>
      <c r="C137" s="619"/>
      <c r="D137" s="619"/>
      <c r="E137" s="619"/>
      <c r="F137" s="619"/>
      <c r="G137" s="619"/>
      <c r="H137" s="619"/>
      <c r="I137" s="619"/>
      <c r="J137" s="619"/>
      <c r="K137" s="619"/>
      <c r="L137" s="482"/>
      <c r="M137" s="482"/>
      <c r="N137" s="482"/>
      <c r="O137" s="482"/>
      <c r="P137" s="479"/>
      <c r="Q137" s="469"/>
      <c r="R137" s="469"/>
      <c r="S137" s="469"/>
      <c r="T137" s="469"/>
      <c r="U137" s="469"/>
      <c r="V137" s="469"/>
      <c r="W137" s="469"/>
      <c r="X137" s="469"/>
      <c r="Y137" s="469"/>
      <c r="Z137" s="469"/>
      <c r="AA137" s="469"/>
      <c r="AB137" s="469"/>
      <c r="AC137" s="469"/>
      <c r="AD137" s="469"/>
      <c r="AE137" s="469"/>
      <c r="AF137" s="469"/>
      <c r="AG137" s="469"/>
    </row>
    <row r="138" spans="1:33" s="480" customFormat="1" ht="44.25" customHeight="1" x14ac:dyDescent="0.2">
      <c r="A138" s="1073" t="s">
        <v>109</v>
      </c>
      <c r="B138" s="1073"/>
      <c r="C138" s="1073"/>
      <c r="D138" s="1073"/>
      <c r="E138" s="1073"/>
      <c r="F138" s="1073"/>
      <c r="G138" s="1073"/>
      <c r="H138" s="620" t="s">
        <v>657</v>
      </c>
      <c r="I138" s="620" t="s">
        <v>660</v>
      </c>
      <c r="J138" s="620" t="s">
        <v>110</v>
      </c>
      <c r="K138" s="620" t="s">
        <v>661</v>
      </c>
      <c r="L138" s="482"/>
      <c r="M138" s="482"/>
      <c r="N138" s="482"/>
      <c r="O138" s="482"/>
      <c r="P138" s="479"/>
      <c r="Q138" s="469"/>
      <c r="R138" s="469"/>
      <c r="S138" s="469"/>
      <c r="T138" s="469"/>
      <c r="U138" s="469"/>
      <c r="V138" s="469"/>
      <c r="W138" s="469"/>
      <c r="X138" s="469"/>
      <c r="Y138" s="469"/>
      <c r="Z138" s="469"/>
      <c r="AA138" s="469"/>
      <c r="AB138" s="469"/>
      <c r="AC138" s="469"/>
      <c r="AD138" s="469"/>
      <c r="AE138" s="469"/>
      <c r="AF138" s="469"/>
      <c r="AG138" s="469"/>
    </row>
    <row r="139" spans="1:33" s="480" customFormat="1" ht="16.5" customHeight="1" x14ac:dyDescent="0.2">
      <c r="A139" s="1070" t="s">
        <v>111</v>
      </c>
      <c r="B139" s="1070"/>
      <c r="C139" s="1070"/>
      <c r="D139" s="1070"/>
      <c r="E139" s="1070"/>
      <c r="F139" s="1070"/>
      <c r="G139" s="1070"/>
      <c r="H139" s="567">
        <f>SUM(H140:H143)</f>
        <v>8986.9000000000015</v>
      </c>
      <c r="I139" s="568">
        <f>SUM(I140:I143)</f>
        <v>8621.4000000000015</v>
      </c>
      <c r="J139" s="567">
        <f>SUM(J140:J143)</f>
        <v>8513.6</v>
      </c>
      <c r="K139" s="567">
        <f>SUM(K140:K143)</f>
        <v>8516.7000000000007</v>
      </c>
      <c r="L139" s="482"/>
      <c r="M139" s="482"/>
      <c r="N139" s="482"/>
      <c r="O139" s="482"/>
      <c r="P139" s="479"/>
      <c r="Q139" s="469"/>
      <c r="R139" s="469"/>
      <c r="S139" s="469"/>
      <c r="T139" s="469"/>
      <c r="U139" s="469"/>
      <c r="V139" s="469"/>
      <c r="W139" s="469"/>
      <c r="X139" s="469"/>
      <c r="Y139" s="469"/>
      <c r="Z139" s="469"/>
      <c r="AA139" s="469"/>
      <c r="AB139" s="469"/>
      <c r="AC139" s="469"/>
      <c r="AD139" s="469"/>
      <c r="AE139" s="469"/>
      <c r="AF139" s="469"/>
      <c r="AG139" s="469"/>
    </row>
    <row r="140" spans="1:33" s="480" customFormat="1" ht="15.75" customHeight="1" x14ac:dyDescent="0.2">
      <c r="A140" s="1067" t="s">
        <v>609</v>
      </c>
      <c r="B140" s="1067"/>
      <c r="C140" s="1067"/>
      <c r="D140" s="1067"/>
      <c r="E140" s="1067"/>
      <c r="F140" s="1067"/>
      <c r="G140" s="1067"/>
      <c r="H140" s="569">
        <f>SUM(H15,H23,H40,H44,H46,H48,H51,H60,H63,H66,H68,H83,H86,H91,H94,H97,H98,H99,H100,H104,H106,H109,H113,H116,H120,H121,H123,H125,H129)</f>
        <v>5518.8000000000011</v>
      </c>
      <c r="I140" s="569">
        <f t="shared" ref="I140:K140" si="6">SUM(I15,I23,I40,I44,I46,I48,I51,I60,I63,I66,I68,I83,I86,I91,I94,I97,I98,I99,I100,I104,I106,I109,I113,I116,I120,I121,I123,I125,I129)</f>
        <v>5830.6</v>
      </c>
      <c r="J140" s="569">
        <f t="shared" si="6"/>
        <v>5925.9000000000005</v>
      </c>
      <c r="K140" s="569">
        <f t="shared" si="6"/>
        <v>5928.9000000000005</v>
      </c>
      <c r="L140" s="482"/>
      <c r="M140" s="482"/>
      <c r="N140" s="482"/>
      <c r="O140" s="482"/>
      <c r="P140" s="479"/>
      <c r="Q140" s="469"/>
      <c r="R140" s="469"/>
      <c r="S140" s="469"/>
      <c r="T140" s="469"/>
      <c r="U140" s="469"/>
      <c r="V140" s="469"/>
      <c r="W140" s="469"/>
      <c r="X140" s="469"/>
      <c r="Y140" s="469"/>
      <c r="Z140" s="469"/>
      <c r="AA140" s="469"/>
      <c r="AB140" s="469"/>
      <c r="AC140" s="469"/>
      <c r="AD140" s="469"/>
      <c r="AE140" s="469"/>
      <c r="AF140" s="469"/>
      <c r="AG140" s="469"/>
    </row>
    <row r="141" spans="1:33" s="480" customFormat="1" ht="15.75" customHeight="1" x14ac:dyDescent="0.25">
      <c r="A141" s="1068" t="s">
        <v>610</v>
      </c>
      <c r="B141" s="1068"/>
      <c r="C141" s="1068"/>
      <c r="D141" s="1068"/>
      <c r="E141" s="1068"/>
      <c r="F141" s="1068"/>
      <c r="G141" s="1068"/>
      <c r="H141" s="569">
        <f>SUM(H87,H101,H119)</f>
        <v>32.5</v>
      </c>
      <c r="I141" s="569">
        <f t="shared" ref="I141:K141" si="7">SUM(I87,I101,I119)</f>
        <v>41.4</v>
      </c>
      <c r="J141" s="569">
        <f t="shared" si="7"/>
        <v>41.4</v>
      </c>
      <c r="K141" s="569">
        <f t="shared" si="7"/>
        <v>41.4</v>
      </c>
      <c r="L141" s="482"/>
      <c r="M141" s="482"/>
      <c r="N141" s="482"/>
      <c r="O141" s="482"/>
      <c r="P141" s="479"/>
      <c r="Q141" s="469"/>
      <c r="R141" s="469"/>
      <c r="S141" s="469"/>
      <c r="T141" s="469"/>
      <c r="U141" s="469"/>
      <c r="V141" s="469"/>
      <c r="W141" s="469"/>
      <c r="X141" s="469"/>
      <c r="Y141" s="469"/>
      <c r="Z141" s="469"/>
      <c r="AA141" s="469"/>
      <c r="AB141" s="469"/>
      <c r="AC141" s="469"/>
      <c r="AD141" s="469"/>
      <c r="AE141" s="469"/>
      <c r="AF141" s="469"/>
      <c r="AG141" s="469"/>
    </row>
    <row r="142" spans="1:33" s="480" customFormat="1" ht="16.5" customHeight="1" x14ac:dyDescent="0.25">
      <c r="A142" s="1068" t="s">
        <v>611</v>
      </c>
      <c r="B142" s="1068"/>
      <c r="C142" s="1068"/>
      <c r="D142" s="1068"/>
      <c r="E142" s="1068"/>
      <c r="F142" s="1068"/>
      <c r="G142" s="1068"/>
      <c r="H142" s="569">
        <f>SUM(H14,H16,H18,H20,H22,H55,H64,H69,H80,H81,H84,H88,H89,H93,H102,H107,H118,H126,H128)</f>
        <v>3435.5999999999995</v>
      </c>
      <c r="I142" s="569">
        <f t="shared" ref="I142:K142" si="8">SUM(I14,I16,I18,I20,I22,I55,I64,I69,I80,I81,I84,I88,I89,I93,I102,I107,I118,I126,I128)</f>
        <v>2749.4000000000005</v>
      </c>
      <c r="J142" s="569">
        <f t="shared" si="8"/>
        <v>2546.3000000000002</v>
      </c>
      <c r="K142" s="569">
        <f t="shared" si="8"/>
        <v>2546.4</v>
      </c>
      <c r="L142" s="482"/>
      <c r="M142" s="482"/>
      <c r="N142" s="482"/>
      <c r="O142" s="482"/>
      <c r="P142" s="479"/>
      <c r="Q142" s="469"/>
      <c r="R142" s="469"/>
      <c r="S142" s="469"/>
      <c r="T142" s="469"/>
      <c r="U142" s="469"/>
      <c r="V142" s="469"/>
      <c r="W142" s="469"/>
      <c r="X142" s="469"/>
      <c r="Y142" s="469"/>
      <c r="Z142" s="469"/>
      <c r="AA142" s="469"/>
      <c r="AB142" s="469"/>
      <c r="AC142" s="469"/>
      <c r="AD142" s="469"/>
      <c r="AE142" s="469"/>
      <c r="AF142" s="469"/>
      <c r="AG142" s="469"/>
    </row>
    <row r="143" spans="1:33" s="480" customFormat="1" ht="16.5" customHeight="1" x14ac:dyDescent="0.2">
      <c r="A143" s="1069" t="s">
        <v>612</v>
      </c>
      <c r="B143" s="1069"/>
      <c r="C143" s="1069"/>
      <c r="D143" s="1069"/>
      <c r="E143" s="1069"/>
      <c r="F143" s="1069"/>
      <c r="G143" s="1069"/>
      <c r="H143" s="569"/>
      <c r="I143" s="569"/>
      <c r="J143" s="569"/>
      <c r="K143" s="569"/>
      <c r="L143" s="482"/>
      <c r="M143" s="482"/>
      <c r="N143" s="482"/>
      <c r="O143" s="482"/>
      <c r="P143" s="479"/>
      <c r="Q143" s="469"/>
      <c r="R143" s="469"/>
      <c r="S143" s="469"/>
      <c r="T143" s="469"/>
      <c r="U143" s="469"/>
      <c r="V143" s="469"/>
      <c r="W143" s="469"/>
      <c r="X143" s="469"/>
      <c r="Y143" s="469"/>
      <c r="Z143" s="469"/>
      <c r="AA143" s="469"/>
      <c r="AB143" s="469"/>
      <c r="AC143" s="469"/>
      <c r="AD143" s="469"/>
      <c r="AE143" s="469"/>
      <c r="AF143" s="469"/>
      <c r="AG143" s="469"/>
    </row>
    <row r="144" spans="1:33" s="480" customFormat="1" ht="15.75" customHeight="1" x14ac:dyDescent="0.2">
      <c r="A144" s="1070" t="s">
        <v>116</v>
      </c>
      <c r="B144" s="1070"/>
      <c r="C144" s="1070"/>
      <c r="D144" s="1070"/>
      <c r="E144" s="1070"/>
      <c r="F144" s="1070"/>
      <c r="G144" s="1070"/>
      <c r="H144" s="567">
        <f>SUM(H145:H147)</f>
        <v>7560.9000000000005</v>
      </c>
      <c r="I144" s="568">
        <f>SUM(I145:I147)</f>
        <v>8857.2000000000007</v>
      </c>
      <c r="J144" s="567">
        <f>SUM(J145:J147)</f>
        <v>8704.7000000000007</v>
      </c>
      <c r="K144" s="567">
        <f>SUM(K145:K147)</f>
        <v>8691.6</v>
      </c>
      <c r="L144" s="482"/>
      <c r="M144" s="482"/>
      <c r="N144" s="482"/>
      <c r="O144" s="482"/>
      <c r="P144" s="479"/>
      <c r="Q144" s="469"/>
      <c r="R144" s="469"/>
      <c r="S144" s="469"/>
      <c r="T144" s="469"/>
      <c r="U144" s="469"/>
      <c r="V144" s="469"/>
      <c r="W144" s="469"/>
      <c r="X144" s="469"/>
      <c r="Y144" s="469"/>
      <c r="Z144" s="469"/>
      <c r="AA144" s="469"/>
      <c r="AB144" s="469"/>
      <c r="AC144" s="469"/>
      <c r="AD144" s="469"/>
      <c r="AE144" s="469"/>
      <c r="AF144" s="469"/>
      <c r="AG144" s="469"/>
    </row>
    <row r="145" spans="1:33" s="480" customFormat="1" ht="15.75" customHeight="1" x14ac:dyDescent="0.2">
      <c r="A145" s="1071" t="s">
        <v>613</v>
      </c>
      <c r="B145" s="1071"/>
      <c r="C145" s="1071"/>
      <c r="D145" s="1071"/>
      <c r="E145" s="1071"/>
      <c r="F145" s="1071"/>
      <c r="G145" s="1071"/>
      <c r="H145" s="569">
        <f>SUM(H41,H52,H54,H57,H59,H131)</f>
        <v>496.09999999999997</v>
      </c>
      <c r="I145" s="569">
        <f t="shared" ref="I145:K145" si="9">SUM(I41,I52,I54,I57,I59,I131)</f>
        <v>162.6</v>
      </c>
      <c r="J145" s="569">
        <f t="shared" si="9"/>
        <v>13.1</v>
      </c>
      <c r="K145" s="569">
        <f t="shared" si="9"/>
        <v>0</v>
      </c>
      <c r="L145" s="482"/>
      <c r="M145" s="482"/>
      <c r="N145" s="482"/>
      <c r="O145" s="482"/>
      <c r="P145" s="479"/>
      <c r="Q145" s="469"/>
      <c r="R145" s="469"/>
      <c r="S145" s="469"/>
      <c r="T145" s="469"/>
      <c r="U145" s="469"/>
      <c r="V145" s="469"/>
      <c r="W145" s="469"/>
      <c r="X145" s="469"/>
      <c r="Y145" s="469"/>
      <c r="Z145" s="469"/>
      <c r="AA145" s="469"/>
      <c r="AB145" s="469"/>
      <c r="AC145" s="469"/>
      <c r="AD145" s="469"/>
      <c r="AE145" s="469"/>
      <c r="AF145" s="469"/>
      <c r="AG145" s="469"/>
    </row>
    <row r="146" spans="1:33" s="480" customFormat="1" ht="15.75" customHeight="1" x14ac:dyDescent="0.2">
      <c r="A146" s="769" t="s">
        <v>614</v>
      </c>
      <c r="B146" s="769"/>
      <c r="C146" s="769"/>
      <c r="D146" s="769"/>
      <c r="E146" s="769"/>
      <c r="F146" s="769"/>
      <c r="G146" s="769"/>
      <c r="H146" s="569">
        <f>SUM(H10,H12,H42)</f>
        <v>7064.8</v>
      </c>
      <c r="I146" s="569">
        <f t="shared" ref="I146:K146" si="10">SUM(I10,I12,I42)</f>
        <v>8694.6</v>
      </c>
      <c r="J146" s="569">
        <f t="shared" si="10"/>
        <v>8691.6</v>
      </c>
      <c r="K146" s="569">
        <f t="shared" si="10"/>
        <v>8691.6</v>
      </c>
      <c r="L146" s="482"/>
      <c r="M146" s="482"/>
      <c r="N146" s="482"/>
      <c r="O146" s="482"/>
      <c r="P146" s="479"/>
      <c r="Q146" s="469"/>
      <c r="R146" s="469"/>
      <c r="S146" s="469"/>
      <c r="T146" s="469"/>
      <c r="U146" s="469"/>
      <c r="V146" s="469"/>
      <c r="W146" s="469"/>
      <c r="X146" s="469"/>
      <c r="Y146" s="469"/>
      <c r="Z146" s="469"/>
      <c r="AA146" s="469"/>
      <c r="AB146" s="469"/>
      <c r="AC146" s="469"/>
      <c r="AD146" s="469"/>
      <c r="AE146" s="469"/>
      <c r="AF146" s="469"/>
      <c r="AG146" s="469"/>
    </row>
    <row r="147" spans="1:33" s="480" customFormat="1" ht="15.75" customHeight="1" x14ac:dyDescent="0.2">
      <c r="A147" s="769" t="s">
        <v>615</v>
      </c>
      <c r="B147" s="769"/>
      <c r="C147" s="769"/>
      <c r="D147" s="769"/>
      <c r="E147" s="769"/>
      <c r="F147" s="769"/>
      <c r="G147" s="769"/>
      <c r="H147" s="570"/>
      <c r="I147" s="570"/>
      <c r="J147" s="570"/>
      <c r="K147" s="570"/>
      <c r="L147" s="482"/>
      <c r="M147" s="482"/>
      <c r="N147" s="482"/>
      <c r="O147" s="482"/>
      <c r="P147" s="479"/>
      <c r="Q147" s="469"/>
      <c r="R147" s="469"/>
      <c r="S147" s="469"/>
      <c r="T147" s="469"/>
      <c r="U147" s="469"/>
      <c r="V147" s="469"/>
      <c r="W147" s="469"/>
      <c r="X147" s="469"/>
      <c r="Y147" s="469"/>
      <c r="Z147" s="469"/>
      <c r="AA147" s="469"/>
      <c r="AB147" s="469"/>
      <c r="AC147" s="469"/>
      <c r="AD147" s="469"/>
      <c r="AE147" s="469"/>
      <c r="AF147" s="469"/>
      <c r="AG147" s="469"/>
    </row>
    <row r="148" spans="1:33" ht="16.5" customHeight="1" x14ac:dyDescent="0.2">
      <c r="A148" s="1065" t="s">
        <v>120</v>
      </c>
      <c r="B148" s="1065"/>
      <c r="C148" s="1065"/>
      <c r="D148" s="1065"/>
      <c r="E148" s="1065"/>
      <c r="F148" s="1065"/>
      <c r="G148" s="1065"/>
      <c r="H148" s="571">
        <f>SUM(H139,H144)</f>
        <v>16547.800000000003</v>
      </c>
      <c r="I148" s="571">
        <f>SUM(I139,I144)</f>
        <v>17478.600000000002</v>
      </c>
      <c r="J148" s="571">
        <f>SUM(J139,J144)</f>
        <v>17218.300000000003</v>
      </c>
      <c r="K148" s="571">
        <f>SUM(K139,K144)</f>
        <v>17208.300000000003</v>
      </c>
      <c r="L148" s="483"/>
      <c r="M148" s="483"/>
      <c r="N148" s="483"/>
      <c r="O148" s="483"/>
    </row>
    <row r="149" spans="1:33" ht="13.5" hidden="1" customHeight="1" x14ac:dyDescent="0.2">
      <c r="D149" s="1066" t="s">
        <v>531</v>
      </c>
      <c r="E149" s="1066"/>
      <c r="F149" s="1066"/>
      <c r="G149" s="1066"/>
      <c r="H149" s="1066"/>
    </row>
    <row r="150" spans="1:33" ht="13.5" hidden="1" customHeight="1" x14ac:dyDescent="0.2">
      <c r="D150" s="1066" t="s">
        <v>532</v>
      </c>
      <c r="E150" s="1066"/>
      <c r="F150" s="1066"/>
      <c r="G150" s="1066"/>
      <c r="H150" s="1066"/>
    </row>
    <row r="151" spans="1:33" ht="12.75" hidden="1" x14ac:dyDescent="0.2">
      <c r="D151" s="618"/>
    </row>
    <row r="152" spans="1:33" ht="15.75" hidden="1" customHeight="1" x14ac:dyDescent="0.2">
      <c r="C152" s="484"/>
      <c r="D152" s="484"/>
      <c r="E152" s="485"/>
      <c r="F152" s="485"/>
      <c r="G152" s="1058" t="s">
        <v>533</v>
      </c>
      <c r="H152" s="1058"/>
      <c r="I152" s="1058"/>
      <c r="J152" s="486"/>
      <c r="K152" s="486"/>
      <c r="P152" s="618"/>
    </row>
    <row r="153" spans="1:33" ht="15.75" hidden="1" x14ac:dyDescent="0.2">
      <c r="C153" s="484"/>
      <c r="D153" s="484"/>
      <c r="E153" s="485"/>
      <c r="F153" s="485"/>
      <c r="G153" s="485"/>
      <c r="H153" s="486"/>
      <c r="I153" s="486"/>
      <c r="J153" s="486"/>
      <c r="K153" s="487"/>
      <c r="M153" s="618"/>
      <c r="N153" s="618"/>
      <c r="O153" s="618"/>
    </row>
    <row r="154" spans="1:33" ht="15" hidden="1" customHeight="1" x14ac:dyDescent="0.2">
      <c r="C154" s="1059" t="s">
        <v>109</v>
      </c>
      <c r="D154" s="1060"/>
      <c r="E154" s="1060"/>
      <c r="F154" s="1060"/>
      <c r="G154" s="1061"/>
      <c r="H154" s="617" t="s">
        <v>534</v>
      </c>
      <c r="I154" s="617" t="s">
        <v>535</v>
      </c>
      <c r="J154" s="617" t="s">
        <v>536</v>
      </c>
      <c r="K154" s="617" t="s">
        <v>537</v>
      </c>
    </row>
    <row r="155" spans="1:33" ht="15" hidden="1" customHeight="1" x14ac:dyDescent="0.2">
      <c r="C155" s="1049" t="s">
        <v>538</v>
      </c>
      <c r="D155" s="1050"/>
      <c r="E155" s="1050"/>
      <c r="F155" s="1050"/>
      <c r="G155" s="1051"/>
      <c r="H155" s="488">
        <v>11483.5</v>
      </c>
      <c r="I155" s="489">
        <v>10530.9</v>
      </c>
      <c r="J155" s="488">
        <v>10845.5</v>
      </c>
      <c r="K155" s="488">
        <v>11424.5</v>
      </c>
    </row>
    <row r="156" spans="1:33" ht="12.75" hidden="1" customHeight="1" x14ac:dyDescent="0.2">
      <c r="C156" s="1062" t="s">
        <v>539</v>
      </c>
      <c r="D156" s="1063"/>
      <c r="E156" s="1063"/>
      <c r="F156" s="1063"/>
      <c r="G156" s="1064"/>
      <c r="H156" s="490">
        <v>4018</v>
      </c>
      <c r="I156" s="490">
        <v>3582.9</v>
      </c>
      <c r="J156" s="490">
        <v>3891.5</v>
      </c>
      <c r="K156" s="490">
        <v>4169.5</v>
      </c>
    </row>
    <row r="157" spans="1:33" ht="28.5" hidden="1" customHeight="1" x14ac:dyDescent="0.2">
      <c r="C157" s="1039" t="s">
        <v>540</v>
      </c>
      <c r="D157" s="1040"/>
      <c r="E157" s="1040"/>
      <c r="F157" s="1040"/>
      <c r="G157" s="1041"/>
      <c r="H157" s="491"/>
      <c r="I157" s="491"/>
      <c r="J157" s="491"/>
      <c r="K157" s="491"/>
      <c r="L157" s="618"/>
    </row>
    <row r="158" spans="1:33" ht="28.5" hidden="1" customHeight="1" x14ac:dyDescent="0.2">
      <c r="C158" s="1039" t="s">
        <v>541</v>
      </c>
      <c r="D158" s="1040"/>
      <c r="E158" s="1040"/>
      <c r="F158" s="1040"/>
      <c r="G158" s="1041"/>
      <c r="H158" s="491">
        <v>182.7</v>
      </c>
      <c r="I158" s="491" t="e">
        <f>#REF!</f>
        <v>#REF!</v>
      </c>
      <c r="J158" s="491">
        <v>185</v>
      </c>
      <c r="K158" s="491">
        <v>185</v>
      </c>
    </row>
    <row r="159" spans="1:33" ht="27" hidden="1" customHeight="1" x14ac:dyDescent="0.2">
      <c r="C159" s="1039" t="s">
        <v>542</v>
      </c>
      <c r="D159" s="1040"/>
      <c r="E159" s="1040"/>
      <c r="F159" s="1040"/>
      <c r="G159" s="1041"/>
      <c r="H159" s="491">
        <v>7250.4</v>
      </c>
      <c r="I159" s="491">
        <v>6735</v>
      </c>
      <c r="J159" s="491">
        <v>6735</v>
      </c>
      <c r="K159" s="491">
        <v>7035</v>
      </c>
    </row>
    <row r="160" spans="1:33" ht="39" hidden="1" customHeight="1" x14ac:dyDescent="0.2">
      <c r="C160" s="1039" t="s">
        <v>543</v>
      </c>
      <c r="D160" s="1040"/>
      <c r="E160" s="1040"/>
      <c r="F160" s="1040"/>
      <c r="G160" s="1041"/>
      <c r="H160" s="491"/>
      <c r="I160" s="491"/>
      <c r="J160" s="491"/>
      <c r="K160" s="491"/>
    </row>
    <row r="161" spans="3:11" ht="28.5" hidden="1" customHeight="1" x14ac:dyDescent="0.2">
      <c r="C161" s="1039" t="s">
        <v>544</v>
      </c>
      <c r="D161" s="1040"/>
      <c r="E161" s="1040"/>
      <c r="F161" s="1040"/>
      <c r="G161" s="1041"/>
      <c r="H161" s="491">
        <v>32.4</v>
      </c>
      <c r="I161" s="491">
        <v>33</v>
      </c>
      <c r="J161" s="491">
        <v>34</v>
      </c>
      <c r="K161" s="491">
        <v>35</v>
      </c>
    </row>
    <row r="162" spans="3:11" ht="28.5" hidden="1" customHeight="1" x14ac:dyDescent="0.2">
      <c r="C162" s="1042" t="s">
        <v>545</v>
      </c>
      <c r="D162" s="1043"/>
      <c r="E162" s="1043"/>
      <c r="F162" s="1043"/>
      <c r="G162" s="1044"/>
      <c r="H162" s="491"/>
      <c r="I162" s="491"/>
      <c r="J162" s="491"/>
      <c r="K162" s="491"/>
    </row>
    <row r="163" spans="3:11" ht="25.5" hidden="1" customHeight="1" x14ac:dyDescent="0.2">
      <c r="C163" s="1049" t="s">
        <v>546</v>
      </c>
      <c r="D163" s="1050"/>
      <c r="E163" s="1050"/>
      <c r="F163" s="1050"/>
      <c r="G163" s="1051"/>
      <c r="H163" s="488">
        <v>18879.599999999999</v>
      </c>
      <c r="I163" s="489">
        <v>22510.2</v>
      </c>
      <c r="J163" s="488">
        <v>25010.9</v>
      </c>
      <c r="K163" s="488">
        <v>24862.400000000001</v>
      </c>
    </row>
    <row r="164" spans="3:11" ht="13.5" hidden="1" customHeight="1" x14ac:dyDescent="0.2">
      <c r="C164" s="1052" t="s">
        <v>547</v>
      </c>
      <c r="D164" s="1053"/>
      <c r="E164" s="1053"/>
      <c r="F164" s="1053"/>
      <c r="G164" s="1054"/>
      <c r="H164" s="491"/>
      <c r="I164" s="491"/>
      <c r="J164" s="491"/>
      <c r="K164" s="491"/>
    </row>
    <row r="165" spans="3:11" ht="13.5" hidden="1" customHeight="1" x14ac:dyDescent="0.2">
      <c r="C165" s="1055" t="s">
        <v>548</v>
      </c>
      <c r="D165" s="1056"/>
      <c r="E165" s="1056"/>
      <c r="F165" s="1056"/>
      <c r="G165" s="1057"/>
      <c r="H165" s="491"/>
      <c r="I165" s="491"/>
      <c r="J165" s="491"/>
      <c r="K165" s="491"/>
    </row>
    <row r="166" spans="3:11" ht="15.75" hidden="1" customHeight="1" x14ac:dyDescent="0.2">
      <c r="C166" s="1055" t="s">
        <v>549</v>
      </c>
      <c r="D166" s="1056"/>
      <c r="E166" s="1056"/>
      <c r="F166" s="1056"/>
      <c r="G166" s="1057"/>
      <c r="H166" s="491">
        <v>0</v>
      </c>
      <c r="I166" s="491" t="e">
        <f>#REF!</f>
        <v>#REF!</v>
      </c>
      <c r="J166" s="491">
        <v>1472</v>
      </c>
      <c r="K166" s="491">
        <v>1642</v>
      </c>
    </row>
    <row r="167" spans="3:11" ht="39" hidden="1" customHeight="1" x14ac:dyDescent="0.2">
      <c r="C167" s="1055" t="s">
        <v>550</v>
      </c>
      <c r="D167" s="1056"/>
      <c r="E167" s="1056"/>
      <c r="F167" s="1056"/>
      <c r="G167" s="1057"/>
      <c r="H167" s="491">
        <v>0</v>
      </c>
      <c r="I167" s="491">
        <v>0</v>
      </c>
      <c r="J167" s="491">
        <v>16.100000000000001</v>
      </c>
      <c r="K167" s="491">
        <v>0</v>
      </c>
    </row>
    <row r="168" spans="3:11" ht="12.75" hidden="1" customHeight="1" x14ac:dyDescent="0.2">
      <c r="C168" s="1055" t="s">
        <v>551</v>
      </c>
      <c r="D168" s="1056"/>
      <c r="E168" s="1056"/>
      <c r="F168" s="1056"/>
      <c r="G168" s="1057"/>
      <c r="H168" s="491"/>
      <c r="I168" s="491"/>
      <c r="J168" s="491"/>
      <c r="K168" s="491"/>
    </row>
    <row r="169" spans="3:11" ht="12.75" hidden="1" customHeight="1" x14ac:dyDescent="0.2">
      <c r="C169" s="1039" t="s">
        <v>552</v>
      </c>
      <c r="D169" s="1040"/>
      <c r="E169" s="1040"/>
      <c r="F169" s="1040"/>
      <c r="G169" s="1041"/>
      <c r="H169" s="491">
        <v>18853.599999999999</v>
      </c>
      <c r="I169" s="491">
        <v>22280.2</v>
      </c>
      <c r="J169" s="491">
        <v>22929.9</v>
      </c>
      <c r="K169" s="491">
        <v>22075.4</v>
      </c>
    </row>
    <row r="170" spans="3:11" ht="12.75" hidden="1" customHeight="1" x14ac:dyDescent="0.2">
      <c r="C170" s="1039" t="s">
        <v>553</v>
      </c>
      <c r="D170" s="1040"/>
      <c r="E170" s="1040"/>
      <c r="F170" s="1040"/>
      <c r="G170" s="1041"/>
      <c r="H170" s="491">
        <v>26</v>
      </c>
      <c r="I170" s="491" t="e">
        <f>#REF!+#REF!+#REF!</f>
        <v>#REF!</v>
      </c>
      <c r="J170" s="491">
        <v>592.9</v>
      </c>
      <c r="K170" s="491">
        <v>145</v>
      </c>
    </row>
    <row r="171" spans="3:11" ht="12.75" hidden="1" customHeight="1" x14ac:dyDescent="0.2">
      <c r="C171" s="1039" t="s">
        <v>554</v>
      </c>
      <c r="D171" s="1040"/>
      <c r="E171" s="1040"/>
      <c r="F171" s="1040"/>
      <c r="G171" s="1041"/>
      <c r="H171" s="491"/>
      <c r="I171" s="491"/>
      <c r="J171" s="491"/>
      <c r="K171" s="491"/>
    </row>
    <row r="172" spans="3:11" ht="13.5" hidden="1" customHeight="1" x14ac:dyDescent="0.2">
      <c r="C172" s="1042" t="s">
        <v>555</v>
      </c>
      <c r="D172" s="1043"/>
      <c r="E172" s="1043"/>
      <c r="F172" s="1043"/>
      <c r="G172" s="1044"/>
      <c r="H172" s="492">
        <v>0</v>
      </c>
      <c r="I172" s="492">
        <v>0</v>
      </c>
      <c r="J172" s="492">
        <v>0</v>
      </c>
      <c r="K172" s="492">
        <v>1000</v>
      </c>
    </row>
    <row r="173" spans="3:11" ht="13.5" hidden="1" customHeight="1" x14ac:dyDescent="0.2">
      <c r="C173" s="1045" t="s">
        <v>556</v>
      </c>
      <c r="D173" s="1046"/>
      <c r="E173" s="1046"/>
      <c r="F173" s="1046"/>
      <c r="G173" s="1047"/>
      <c r="H173" s="493">
        <v>30363.1</v>
      </c>
      <c r="I173" s="489">
        <f>I155+I163</f>
        <v>33041.1</v>
      </c>
      <c r="J173" s="493">
        <v>35856.400000000001</v>
      </c>
      <c r="K173" s="493">
        <v>36286.9</v>
      </c>
    </row>
    <row r="174" spans="3:11" ht="12.75" hidden="1" x14ac:dyDescent="0.2">
      <c r="D174" s="618"/>
    </row>
    <row r="175" spans="3:11" ht="15.75" hidden="1" x14ac:dyDescent="0.2">
      <c r="C175" s="484"/>
      <c r="D175" s="484"/>
      <c r="E175" s="485"/>
      <c r="F175" s="485"/>
      <c r="G175" s="1058" t="s">
        <v>557</v>
      </c>
      <c r="H175" s="1058"/>
      <c r="I175" s="1058"/>
      <c r="J175" s="486"/>
      <c r="K175" s="486"/>
    </row>
    <row r="176" spans="3:11" ht="15.75" hidden="1" x14ac:dyDescent="0.2">
      <c r="C176" s="484"/>
      <c r="D176" s="484"/>
      <c r="E176" s="485"/>
      <c r="F176" s="485"/>
      <c r="G176" s="485"/>
      <c r="H176" s="486"/>
      <c r="I176" s="486"/>
      <c r="J176" s="486"/>
      <c r="K176" s="487"/>
    </row>
    <row r="177" spans="3:11" ht="13.5" hidden="1" customHeight="1" x14ac:dyDescent="0.2">
      <c r="C177" s="1059" t="s">
        <v>109</v>
      </c>
      <c r="D177" s="1060"/>
      <c r="E177" s="1060"/>
      <c r="F177" s="1060"/>
      <c r="G177" s="1061"/>
      <c r="H177" s="617" t="s">
        <v>534</v>
      </c>
      <c r="I177" s="617" t="s">
        <v>535</v>
      </c>
      <c r="J177" s="617" t="s">
        <v>536</v>
      </c>
      <c r="K177" s="617" t="s">
        <v>537</v>
      </c>
    </row>
    <row r="178" spans="3:11" ht="13.5" hidden="1" customHeight="1" x14ac:dyDescent="0.2">
      <c r="C178" s="1049" t="s">
        <v>538</v>
      </c>
      <c r="D178" s="1050"/>
      <c r="E178" s="1050"/>
      <c r="F178" s="1050"/>
      <c r="G178" s="1051"/>
      <c r="H178" s="488">
        <v>3664.3</v>
      </c>
      <c r="I178" s="489" t="e">
        <f>I179+I181+I183+I182+I185</f>
        <v>#REF!</v>
      </c>
      <c r="J178" s="488">
        <v>6443.1</v>
      </c>
      <c r="K178" s="488">
        <v>1560</v>
      </c>
    </row>
    <row r="179" spans="3:11" ht="12.75" hidden="1" customHeight="1" x14ac:dyDescent="0.2">
      <c r="C179" s="1062" t="s">
        <v>539</v>
      </c>
      <c r="D179" s="1063"/>
      <c r="E179" s="1063"/>
      <c r="F179" s="1063"/>
      <c r="G179" s="1064"/>
      <c r="H179" s="494">
        <v>356.3</v>
      </c>
      <c r="I179" s="494">
        <v>624.6</v>
      </c>
      <c r="J179" s="494">
        <v>1491.1</v>
      </c>
      <c r="K179" s="494">
        <v>1085.2</v>
      </c>
    </row>
    <row r="180" spans="3:11" ht="26.25" hidden="1" customHeight="1" x14ac:dyDescent="0.2">
      <c r="C180" s="1039" t="s">
        <v>540</v>
      </c>
      <c r="D180" s="1040"/>
      <c r="E180" s="1040"/>
      <c r="F180" s="1040"/>
      <c r="G180" s="1041"/>
      <c r="H180" s="491"/>
      <c r="I180" s="491"/>
      <c r="J180" s="491"/>
      <c r="K180" s="491"/>
    </row>
    <row r="181" spans="3:11" ht="27" hidden="1" customHeight="1" x14ac:dyDescent="0.2">
      <c r="C181" s="1039" t="s">
        <v>541</v>
      </c>
      <c r="D181" s="1040"/>
      <c r="E181" s="1040"/>
      <c r="F181" s="1040"/>
      <c r="G181" s="1041"/>
      <c r="H181" s="491">
        <v>12</v>
      </c>
      <c r="I181" s="491">
        <f>I119</f>
        <v>11.5</v>
      </c>
      <c r="J181" s="491">
        <v>25</v>
      </c>
      <c r="K181" s="491">
        <v>25</v>
      </c>
    </row>
    <row r="182" spans="3:11" ht="26.25" hidden="1" customHeight="1" x14ac:dyDescent="0.2">
      <c r="C182" s="1039" t="s">
        <v>542</v>
      </c>
      <c r="D182" s="1040"/>
      <c r="E182" s="1040"/>
      <c r="F182" s="1040"/>
      <c r="G182" s="1041"/>
      <c r="H182" s="491"/>
      <c r="I182" s="491"/>
      <c r="J182" s="491"/>
      <c r="K182" s="491"/>
    </row>
    <row r="183" spans="3:11" ht="41.25" hidden="1" customHeight="1" x14ac:dyDescent="0.2">
      <c r="C183" s="1039" t="s">
        <v>543</v>
      </c>
      <c r="D183" s="1040"/>
      <c r="E183" s="1040"/>
      <c r="F183" s="1040"/>
      <c r="G183" s="1041"/>
      <c r="H183" s="491">
        <v>1300</v>
      </c>
      <c r="I183" s="491" t="e">
        <f>#REF!</f>
        <v>#REF!</v>
      </c>
      <c r="J183" s="491">
        <v>4500.2</v>
      </c>
      <c r="K183" s="491">
        <v>0</v>
      </c>
    </row>
    <row r="184" spans="3:11" ht="30" hidden="1" customHeight="1" x14ac:dyDescent="0.2">
      <c r="C184" s="1039" t="s">
        <v>544</v>
      </c>
      <c r="D184" s="1040"/>
      <c r="E184" s="1040"/>
      <c r="F184" s="1040"/>
      <c r="G184" s="1041"/>
      <c r="H184" s="491"/>
      <c r="I184" s="491"/>
      <c r="J184" s="491"/>
      <c r="K184" s="491"/>
    </row>
    <row r="185" spans="3:11" ht="26.25" hidden="1" customHeight="1" x14ac:dyDescent="0.2">
      <c r="C185" s="1042" t="s">
        <v>545</v>
      </c>
      <c r="D185" s="1043"/>
      <c r="E185" s="1043"/>
      <c r="F185" s="1043"/>
      <c r="G185" s="1044"/>
      <c r="H185" s="491">
        <v>1996</v>
      </c>
      <c r="I185" s="491" t="e">
        <f>#REF!+#REF!+#REF!+#REF!</f>
        <v>#REF!</v>
      </c>
      <c r="J185" s="491">
        <v>426.8</v>
      </c>
      <c r="K185" s="491">
        <v>449.8</v>
      </c>
    </row>
    <row r="186" spans="3:11" ht="26.25" hidden="1" customHeight="1" x14ac:dyDescent="0.2">
      <c r="C186" s="1049" t="s">
        <v>546</v>
      </c>
      <c r="D186" s="1050"/>
      <c r="E186" s="1050"/>
      <c r="F186" s="1050"/>
      <c r="G186" s="1051"/>
      <c r="H186" s="488">
        <v>4139.5</v>
      </c>
      <c r="I186" s="489" t="e">
        <f>I189+I192+I193</f>
        <v>#REF!</v>
      </c>
      <c r="J186" s="488">
        <v>4060</v>
      </c>
      <c r="K186" s="488">
        <v>3440</v>
      </c>
    </row>
    <row r="187" spans="3:11" ht="13.5" hidden="1" customHeight="1" x14ac:dyDescent="0.2">
      <c r="C187" s="1052" t="s">
        <v>547</v>
      </c>
      <c r="D187" s="1053"/>
      <c r="E187" s="1053"/>
      <c r="F187" s="1053"/>
      <c r="G187" s="1054"/>
      <c r="H187" s="491"/>
      <c r="I187" s="491"/>
      <c r="J187" s="491"/>
      <c r="K187" s="491"/>
    </row>
    <row r="188" spans="3:11" ht="13.5" hidden="1" customHeight="1" x14ac:dyDescent="0.2">
      <c r="C188" s="1055" t="s">
        <v>548</v>
      </c>
      <c r="D188" s="1056"/>
      <c r="E188" s="1056"/>
      <c r="F188" s="1056"/>
      <c r="G188" s="1057"/>
      <c r="H188" s="491"/>
      <c r="I188" s="491"/>
      <c r="J188" s="491"/>
      <c r="K188" s="491"/>
    </row>
    <row r="189" spans="3:11" ht="13.5" hidden="1" customHeight="1" x14ac:dyDescent="0.2">
      <c r="C189" s="1055" t="s">
        <v>549</v>
      </c>
      <c r="D189" s="1056"/>
      <c r="E189" s="1056"/>
      <c r="F189" s="1056"/>
      <c r="G189" s="1057"/>
      <c r="H189" s="491">
        <v>2928.4</v>
      </c>
      <c r="I189" s="491" t="e">
        <f>#REF!+#REF!</f>
        <v>#REF!</v>
      </c>
      <c r="J189" s="491">
        <v>3622</v>
      </c>
      <c r="K189" s="491">
        <v>3035</v>
      </c>
    </row>
    <row r="190" spans="3:11" ht="40.5" hidden="1" customHeight="1" x14ac:dyDescent="0.2">
      <c r="C190" s="1055" t="s">
        <v>550</v>
      </c>
      <c r="D190" s="1056"/>
      <c r="E190" s="1056"/>
      <c r="F190" s="1056"/>
      <c r="G190" s="1057"/>
      <c r="H190" s="491"/>
      <c r="I190" s="491"/>
      <c r="J190" s="491"/>
      <c r="K190" s="491"/>
    </row>
    <row r="191" spans="3:11" ht="12.75" hidden="1" customHeight="1" x14ac:dyDescent="0.2">
      <c r="C191" s="1055" t="s">
        <v>551</v>
      </c>
      <c r="D191" s="1056"/>
      <c r="E191" s="1056"/>
      <c r="F191" s="1056"/>
      <c r="G191" s="1057"/>
      <c r="H191" s="491"/>
      <c r="I191" s="491"/>
      <c r="J191" s="491"/>
      <c r="K191" s="491"/>
    </row>
    <row r="192" spans="3:11" ht="12.75" hidden="1" customHeight="1" x14ac:dyDescent="0.2">
      <c r="C192" s="1039" t="s">
        <v>552</v>
      </c>
      <c r="D192" s="1040"/>
      <c r="E192" s="1040"/>
      <c r="F192" s="1040"/>
      <c r="G192" s="1041"/>
      <c r="H192" s="491">
        <v>230.4</v>
      </c>
      <c r="I192" s="491" t="e">
        <f>#REF!</f>
        <v>#REF!</v>
      </c>
      <c r="J192" s="491">
        <v>160</v>
      </c>
      <c r="K192" s="491">
        <v>160</v>
      </c>
    </row>
    <row r="193" spans="2:15" ht="12.75" hidden="1" customHeight="1" x14ac:dyDescent="0.2">
      <c r="C193" s="1039" t="s">
        <v>553</v>
      </c>
      <c r="D193" s="1040"/>
      <c r="E193" s="1040"/>
      <c r="F193" s="1040"/>
      <c r="G193" s="1041"/>
      <c r="H193" s="491">
        <v>980.7</v>
      </c>
      <c r="I193" s="491" t="e">
        <f>#REF!+#REF!+#REF!+#REF!</f>
        <v>#REF!</v>
      </c>
      <c r="J193" s="491">
        <v>278</v>
      </c>
      <c r="K193" s="491">
        <v>245</v>
      </c>
    </row>
    <row r="194" spans="2:15" ht="12.75" hidden="1" customHeight="1" x14ac:dyDescent="0.2">
      <c r="C194" s="1039" t="s">
        <v>554</v>
      </c>
      <c r="D194" s="1040"/>
      <c r="E194" s="1040"/>
      <c r="F194" s="1040"/>
      <c r="G194" s="1041"/>
      <c r="H194" s="491"/>
      <c r="I194" s="491"/>
      <c r="J194" s="491"/>
      <c r="K194" s="491"/>
    </row>
    <row r="195" spans="2:15" ht="13.5" hidden="1" customHeight="1" x14ac:dyDescent="0.2">
      <c r="C195" s="1042" t="s">
        <v>555</v>
      </c>
      <c r="D195" s="1043"/>
      <c r="E195" s="1043"/>
      <c r="F195" s="1043"/>
      <c r="G195" s="1044"/>
      <c r="H195" s="492"/>
      <c r="I195" s="492"/>
      <c r="J195" s="492"/>
      <c r="K195" s="492"/>
    </row>
    <row r="196" spans="2:15" ht="13.5" hidden="1" customHeight="1" x14ac:dyDescent="0.2">
      <c r="C196" s="1045" t="s">
        <v>556</v>
      </c>
      <c r="D196" s="1046"/>
      <c r="E196" s="1046"/>
      <c r="F196" s="1046"/>
      <c r="G196" s="1047"/>
      <c r="H196" s="493">
        <v>7803.8</v>
      </c>
      <c r="I196" s="489" t="e">
        <f>I178+I186</f>
        <v>#REF!</v>
      </c>
      <c r="J196" s="493">
        <v>10503.1</v>
      </c>
      <c r="K196" s="493">
        <v>5000</v>
      </c>
    </row>
    <row r="197" spans="2:15" ht="12.75" hidden="1" x14ac:dyDescent="0.2">
      <c r="D197" s="618"/>
    </row>
    <row r="198" spans="2:15" ht="12.75" hidden="1" x14ac:dyDescent="0.2">
      <c r="D198" s="618"/>
    </row>
    <row r="199" spans="2:15" ht="12.75" x14ac:dyDescent="0.2">
      <c r="D199" s="618"/>
    </row>
    <row r="200" spans="2:15" ht="22.5" customHeight="1" x14ac:dyDescent="0.2">
      <c r="B200" s="634"/>
      <c r="C200" s="634"/>
      <c r="D200" s="1048" t="s">
        <v>121</v>
      </c>
      <c r="E200" s="1048"/>
      <c r="F200" s="1048"/>
      <c r="G200" s="1048"/>
      <c r="H200" s="1048"/>
      <c r="I200" s="1048"/>
      <c r="J200" s="635"/>
    </row>
    <row r="201" spans="2:15" ht="33" customHeight="1" x14ac:dyDescent="0.2">
      <c r="B201" s="1038" t="s">
        <v>122</v>
      </c>
      <c r="C201" s="1038"/>
      <c r="D201" s="1038"/>
      <c r="E201" s="636"/>
      <c r="F201" s="1038" t="s">
        <v>123</v>
      </c>
      <c r="G201" s="1038"/>
      <c r="H201" s="1038"/>
      <c r="I201" s="634" t="s">
        <v>124</v>
      </c>
      <c r="J201" s="636"/>
      <c r="K201" s="481"/>
      <c r="O201" s="637"/>
    </row>
    <row r="202" spans="2:15" ht="15.75" customHeight="1" x14ac:dyDescent="0.2">
      <c r="B202" s="634" t="s">
        <v>125</v>
      </c>
      <c r="C202" s="634"/>
      <c r="D202" s="634"/>
      <c r="E202" s="634"/>
      <c r="F202" s="1038" t="s">
        <v>126</v>
      </c>
      <c r="G202" s="1038"/>
      <c r="H202" s="1038"/>
      <c r="I202" s="634" t="s">
        <v>127</v>
      </c>
      <c r="J202" s="636"/>
      <c r="K202" s="630"/>
    </row>
    <row r="203" spans="2:15" ht="15.75" x14ac:dyDescent="0.2">
      <c r="B203" s="634" t="s">
        <v>128</v>
      </c>
      <c r="C203" s="634"/>
      <c r="D203" s="634"/>
      <c r="E203" s="634"/>
      <c r="F203" s="634" t="s">
        <v>129</v>
      </c>
      <c r="G203" s="401"/>
      <c r="H203" s="401"/>
      <c r="I203" s="634" t="s">
        <v>130</v>
      </c>
      <c r="J203" s="634"/>
      <c r="K203" s="495"/>
    </row>
    <row r="204" spans="2:15" ht="15.75" x14ac:dyDescent="0.2">
      <c r="B204" s="634" t="s">
        <v>131</v>
      </c>
      <c r="C204" s="634"/>
      <c r="D204" s="634"/>
      <c r="E204" s="634"/>
      <c r="F204" s="634" t="s">
        <v>132</v>
      </c>
      <c r="G204" s="401"/>
      <c r="H204" s="401"/>
      <c r="I204" s="634" t="s">
        <v>133</v>
      </c>
      <c r="J204" s="634"/>
      <c r="K204" s="495"/>
    </row>
    <row r="205" spans="2:15" ht="15.75" x14ac:dyDescent="0.2">
      <c r="B205" s="634" t="s">
        <v>134</v>
      </c>
      <c r="C205" s="634"/>
      <c r="D205" s="634"/>
      <c r="E205" s="634"/>
      <c r="F205" s="634" t="s">
        <v>135</v>
      </c>
      <c r="G205" s="401"/>
      <c r="H205" s="634"/>
      <c r="I205" s="401"/>
      <c r="J205" s="638"/>
      <c r="K205" s="495"/>
    </row>
    <row r="206" spans="2:15" ht="15.75" x14ac:dyDescent="0.2">
      <c r="B206" s="634" t="s">
        <v>136</v>
      </c>
      <c r="C206" s="634"/>
      <c r="D206" s="634"/>
      <c r="E206" s="634"/>
      <c r="F206" s="634" t="s">
        <v>137</v>
      </c>
      <c r="G206" s="401"/>
      <c r="H206" s="634"/>
      <c r="I206" s="401"/>
      <c r="J206" s="638"/>
      <c r="K206" s="495"/>
    </row>
    <row r="207" spans="2:15" ht="15.75" x14ac:dyDescent="0.2">
      <c r="B207" s="634" t="s">
        <v>138</v>
      </c>
      <c r="C207" s="634"/>
      <c r="D207" s="634"/>
      <c r="E207" s="634"/>
      <c r="F207" s="634" t="s">
        <v>139</v>
      </c>
      <c r="G207" s="401"/>
      <c r="H207" s="634"/>
      <c r="I207" s="401"/>
      <c r="J207" s="638"/>
      <c r="K207" s="495"/>
      <c r="L207" s="496"/>
    </row>
    <row r="208" spans="2:15" ht="15.75" customHeight="1" x14ac:dyDescent="0.2">
      <c r="B208" s="634" t="s">
        <v>140</v>
      </c>
      <c r="C208" s="634"/>
      <c r="D208" s="634"/>
      <c r="E208" s="634"/>
      <c r="F208" s="634" t="s">
        <v>141</v>
      </c>
      <c r="G208" s="401"/>
      <c r="H208" s="634"/>
      <c r="I208" s="401"/>
      <c r="J208" s="638"/>
      <c r="K208" s="495"/>
    </row>
    <row r="209" spans="9:11" ht="15.75" x14ac:dyDescent="0.2">
      <c r="K209" s="495"/>
    </row>
    <row r="210" spans="9:11" x14ac:dyDescent="0.2">
      <c r="I210" s="497"/>
      <c r="J210" s="497"/>
    </row>
    <row r="211" spans="9:11" ht="15.75" x14ac:dyDescent="0.2">
      <c r="I211" s="498"/>
    </row>
  </sheetData>
  <mergeCells count="407">
    <mergeCell ref="C80:C82"/>
    <mergeCell ref="H4:H6"/>
    <mergeCell ref="I4:I6"/>
    <mergeCell ref="J4:J6"/>
    <mergeCell ref="K4:K6"/>
    <mergeCell ref="L4:O4"/>
    <mergeCell ref="L5:L6"/>
    <mergeCell ref="M5:O5"/>
    <mergeCell ref="M12:M13"/>
    <mergeCell ref="N12:N13"/>
    <mergeCell ref="A7:O7"/>
    <mergeCell ref="B8:O8"/>
    <mergeCell ref="C9:O9"/>
    <mergeCell ref="A10:A11"/>
    <mergeCell ref="B10:B11"/>
    <mergeCell ref="C10:C11"/>
    <mergeCell ref="D10:D11"/>
    <mergeCell ref="E10:E11"/>
    <mergeCell ref="F10:F11"/>
    <mergeCell ref="L10:L11"/>
    <mergeCell ref="M10:M11"/>
    <mergeCell ref="N10:N11"/>
    <mergeCell ref="O10:O11"/>
    <mergeCell ref="A18:A19"/>
    <mergeCell ref="A1:O1"/>
    <mergeCell ref="A2:O2"/>
    <mergeCell ref="L3:O3"/>
    <mergeCell ref="A4:A6"/>
    <mergeCell ref="B4:B6"/>
    <mergeCell ref="C4:C6"/>
    <mergeCell ref="D4:D6"/>
    <mergeCell ref="E4:E6"/>
    <mergeCell ref="F4:F6"/>
    <mergeCell ref="G4:G6"/>
    <mergeCell ref="B18:B19"/>
    <mergeCell ref="C18:C19"/>
    <mergeCell ref="D18:D19"/>
    <mergeCell ref="E18:E19"/>
    <mergeCell ref="F18:F19"/>
    <mergeCell ref="O12:O13"/>
    <mergeCell ref="A14:A17"/>
    <mergeCell ref="B14:B17"/>
    <mergeCell ref="C14:C17"/>
    <mergeCell ref="D14:D17"/>
    <mergeCell ref="E14:E17"/>
    <mergeCell ref="F14:F17"/>
    <mergeCell ref="L18:L19"/>
    <mergeCell ref="M18:M19"/>
    <mergeCell ref="N18:N19"/>
    <mergeCell ref="O18:O19"/>
    <mergeCell ref="A12:A13"/>
    <mergeCell ref="B12:B13"/>
    <mergeCell ref="C12:C13"/>
    <mergeCell ref="D12:D13"/>
    <mergeCell ref="E12:E13"/>
    <mergeCell ref="F12:F13"/>
    <mergeCell ref="L12:L13"/>
    <mergeCell ref="L20:L21"/>
    <mergeCell ref="M20:M21"/>
    <mergeCell ref="N20:N21"/>
    <mergeCell ref="O20:O21"/>
    <mergeCell ref="A22:A39"/>
    <mergeCell ref="B22:B39"/>
    <mergeCell ref="C22:C39"/>
    <mergeCell ref="D22:D24"/>
    <mergeCell ref="E22:E24"/>
    <mergeCell ref="F22:F24"/>
    <mergeCell ref="L22:O24"/>
    <mergeCell ref="L26:L36"/>
    <mergeCell ref="D37:D39"/>
    <mergeCell ref="E37:E39"/>
    <mergeCell ref="F37:F39"/>
    <mergeCell ref="A20:A21"/>
    <mergeCell ref="B20:B21"/>
    <mergeCell ref="C20:C21"/>
    <mergeCell ref="D20:D21"/>
    <mergeCell ref="E20:E21"/>
    <mergeCell ref="F20:F21"/>
    <mergeCell ref="C46:C47"/>
    <mergeCell ref="D46:D47"/>
    <mergeCell ref="E46:E47"/>
    <mergeCell ref="A44:A45"/>
    <mergeCell ref="B44:B45"/>
    <mergeCell ref="C44:C45"/>
    <mergeCell ref="D44:D45"/>
    <mergeCell ref="E44:E45"/>
    <mergeCell ref="A40:A43"/>
    <mergeCell ref="B40:B43"/>
    <mergeCell ref="C40:C43"/>
    <mergeCell ref="D40:D43"/>
    <mergeCell ref="E40:E43"/>
    <mergeCell ref="F44:F45"/>
    <mergeCell ref="L44:L45"/>
    <mergeCell ref="M44:M45"/>
    <mergeCell ref="N44:N45"/>
    <mergeCell ref="F48:F49"/>
    <mergeCell ref="L48:L49"/>
    <mergeCell ref="M48:M49"/>
    <mergeCell ref="N48:N49"/>
    <mergeCell ref="O40:O43"/>
    <mergeCell ref="O44:O45"/>
    <mergeCell ref="F40:F43"/>
    <mergeCell ref="L40:L43"/>
    <mergeCell ref="M40:M43"/>
    <mergeCell ref="N40:N43"/>
    <mergeCell ref="O48:O49"/>
    <mergeCell ref="C50:O50"/>
    <mergeCell ref="F46:F47"/>
    <mergeCell ref="L46:L47"/>
    <mergeCell ref="M46:M47"/>
    <mergeCell ref="N46:N47"/>
    <mergeCell ref="O46:O47"/>
    <mergeCell ref="A57:A58"/>
    <mergeCell ref="B57:B58"/>
    <mergeCell ref="C57:C58"/>
    <mergeCell ref="D57:D58"/>
    <mergeCell ref="E57:E58"/>
    <mergeCell ref="F57:F58"/>
    <mergeCell ref="L51:L52"/>
    <mergeCell ref="M51:M52"/>
    <mergeCell ref="N51:N52"/>
    <mergeCell ref="O51:O52"/>
    <mergeCell ref="A48:A49"/>
    <mergeCell ref="B48:B49"/>
    <mergeCell ref="C48:C49"/>
    <mergeCell ref="D48:D49"/>
    <mergeCell ref="E48:E49"/>
    <mergeCell ref="A46:A47"/>
    <mergeCell ref="B46:B47"/>
    <mergeCell ref="L55:L56"/>
    <mergeCell ref="N59:N60"/>
    <mergeCell ref="O59:O60"/>
    <mergeCell ref="L57:L58"/>
    <mergeCell ref="M57:M58"/>
    <mergeCell ref="N57:N58"/>
    <mergeCell ref="O57:O58"/>
    <mergeCell ref="A51:A53"/>
    <mergeCell ref="B51:B53"/>
    <mergeCell ref="C51:C53"/>
    <mergeCell ref="D51:D53"/>
    <mergeCell ref="E51:E53"/>
    <mergeCell ref="F51:F53"/>
    <mergeCell ref="A59:A61"/>
    <mergeCell ref="B59:B61"/>
    <mergeCell ref="C59:C61"/>
    <mergeCell ref="D59:D61"/>
    <mergeCell ref="E59:E61"/>
    <mergeCell ref="F59:F61"/>
    <mergeCell ref="A54:A56"/>
    <mergeCell ref="B54:B56"/>
    <mergeCell ref="C54:C56"/>
    <mergeCell ref="D54:D56"/>
    <mergeCell ref="F54:F56"/>
    <mergeCell ref="E55:E56"/>
    <mergeCell ref="E66:E67"/>
    <mergeCell ref="F66:F67"/>
    <mergeCell ref="C62:O62"/>
    <mergeCell ref="A63:A65"/>
    <mergeCell ref="B63:B65"/>
    <mergeCell ref="C63:C65"/>
    <mergeCell ref="D63:D65"/>
    <mergeCell ref="E63:E65"/>
    <mergeCell ref="F63:F65"/>
    <mergeCell ref="L83:L85"/>
    <mergeCell ref="M83:M85"/>
    <mergeCell ref="N83:N85"/>
    <mergeCell ref="O83:O85"/>
    <mergeCell ref="D80:D82"/>
    <mergeCell ref="F80:F82"/>
    <mergeCell ref="L80:L82"/>
    <mergeCell ref="M80:M82"/>
    <mergeCell ref="N80:N82"/>
    <mergeCell ref="O80:O82"/>
    <mergeCell ref="E81:E82"/>
    <mergeCell ref="A83:A85"/>
    <mergeCell ref="B83:B85"/>
    <mergeCell ref="C83:C85"/>
    <mergeCell ref="D83:D85"/>
    <mergeCell ref="E83:E85"/>
    <mergeCell ref="F83:F85"/>
    <mergeCell ref="A86:A90"/>
    <mergeCell ref="B86:B90"/>
    <mergeCell ref="C86:C90"/>
    <mergeCell ref="D86:D90"/>
    <mergeCell ref="E86:E90"/>
    <mergeCell ref="F86:F90"/>
    <mergeCell ref="L91:L92"/>
    <mergeCell ref="M91:M92"/>
    <mergeCell ref="N91:N92"/>
    <mergeCell ref="O91:O92"/>
    <mergeCell ref="A93:A95"/>
    <mergeCell ref="B93:B95"/>
    <mergeCell ref="C93:C95"/>
    <mergeCell ref="D93:D95"/>
    <mergeCell ref="E93:E95"/>
    <mergeCell ref="F93:F95"/>
    <mergeCell ref="A91:A92"/>
    <mergeCell ref="B91:B92"/>
    <mergeCell ref="C91:C92"/>
    <mergeCell ref="D91:D92"/>
    <mergeCell ref="E91:E92"/>
    <mergeCell ref="F91:F92"/>
    <mergeCell ref="L93:L95"/>
    <mergeCell ref="M93:M95"/>
    <mergeCell ref="N93:N95"/>
    <mergeCell ref="O93:O95"/>
    <mergeCell ref="A96:A99"/>
    <mergeCell ref="B96:B99"/>
    <mergeCell ref="C96:C99"/>
    <mergeCell ref="E96:E99"/>
    <mergeCell ref="F96:F99"/>
    <mergeCell ref="L96:O96"/>
    <mergeCell ref="O104:O105"/>
    <mergeCell ref="A106:A108"/>
    <mergeCell ref="B106:B108"/>
    <mergeCell ref="C106:C108"/>
    <mergeCell ref="D106:D108"/>
    <mergeCell ref="E106:E108"/>
    <mergeCell ref="F106:F108"/>
    <mergeCell ref="L100:L103"/>
    <mergeCell ref="M100:M103"/>
    <mergeCell ref="N100:N103"/>
    <mergeCell ref="O100:O103"/>
    <mergeCell ref="A104:A105"/>
    <mergeCell ref="B104:B105"/>
    <mergeCell ref="C104:C105"/>
    <mergeCell ref="D104:D105"/>
    <mergeCell ref="E104:E105"/>
    <mergeCell ref="F104:F105"/>
    <mergeCell ref="A100:A103"/>
    <mergeCell ref="B100:B103"/>
    <mergeCell ref="C100:C103"/>
    <mergeCell ref="D100:D103"/>
    <mergeCell ref="E100:E103"/>
    <mergeCell ref="F100:F103"/>
    <mergeCell ref="A109:A110"/>
    <mergeCell ref="B109:B110"/>
    <mergeCell ref="C109:C110"/>
    <mergeCell ref="D109:D110"/>
    <mergeCell ref="E109:E110"/>
    <mergeCell ref="F109:F110"/>
    <mergeCell ref="L104:L105"/>
    <mergeCell ref="M104:M105"/>
    <mergeCell ref="N104:N105"/>
    <mergeCell ref="L109:L110"/>
    <mergeCell ref="M109:M110"/>
    <mergeCell ref="N109:N110"/>
    <mergeCell ref="O109:O110"/>
    <mergeCell ref="B111:O111"/>
    <mergeCell ref="C112:O112"/>
    <mergeCell ref="L106:L108"/>
    <mergeCell ref="M106:M108"/>
    <mergeCell ref="N106:N108"/>
    <mergeCell ref="O106:O108"/>
    <mergeCell ref="L113:L114"/>
    <mergeCell ref="M113:M114"/>
    <mergeCell ref="N113:N114"/>
    <mergeCell ref="O113:O114"/>
    <mergeCell ref="C115:O115"/>
    <mergeCell ref="A116:A117"/>
    <mergeCell ref="B116:B117"/>
    <mergeCell ref="C116:C117"/>
    <mergeCell ref="D116:D117"/>
    <mergeCell ref="E116:E117"/>
    <mergeCell ref="A113:A114"/>
    <mergeCell ref="B113:B114"/>
    <mergeCell ref="C113:C114"/>
    <mergeCell ref="D113:D114"/>
    <mergeCell ref="E113:E114"/>
    <mergeCell ref="F113:F114"/>
    <mergeCell ref="F116:F117"/>
    <mergeCell ref="L116:L117"/>
    <mergeCell ref="M116:M117"/>
    <mergeCell ref="N116:N117"/>
    <mergeCell ref="O116:O117"/>
    <mergeCell ref="O119:O122"/>
    <mergeCell ref="A123:A124"/>
    <mergeCell ref="B123:B124"/>
    <mergeCell ref="C123:C124"/>
    <mergeCell ref="D123:D124"/>
    <mergeCell ref="E123:E124"/>
    <mergeCell ref="F123:F124"/>
    <mergeCell ref="L123:L124"/>
    <mergeCell ref="M123:M124"/>
    <mergeCell ref="N123:N124"/>
    <mergeCell ref="O123:O124"/>
    <mergeCell ref="A118:A122"/>
    <mergeCell ref="B118:B122"/>
    <mergeCell ref="C118:C122"/>
    <mergeCell ref="D118:D122"/>
    <mergeCell ref="E118:E122"/>
    <mergeCell ref="F118:F122"/>
    <mergeCell ref="L119:L122"/>
    <mergeCell ref="M119:M122"/>
    <mergeCell ref="N119:N122"/>
    <mergeCell ref="O126:O127"/>
    <mergeCell ref="A128:A130"/>
    <mergeCell ref="B128:B130"/>
    <mergeCell ref="C128:C130"/>
    <mergeCell ref="D128:D130"/>
    <mergeCell ref="E128:E130"/>
    <mergeCell ref="F131:F132"/>
    <mergeCell ref="B133:G133"/>
    <mergeCell ref="L133:O133"/>
    <mergeCell ref="A125:A127"/>
    <mergeCell ref="B125:B127"/>
    <mergeCell ref="C125:C127"/>
    <mergeCell ref="D125:D127"/>
    <mergeCell ref="E125:E127"/>
    <mergeCell ref="F125:F127"/>
    <mergeCell ref="L126:L127"/>
    <mergeCell ref="M126:M127"/>
    <mergeCell ref="N126:N127"/>
    <mergeCell ref="C136:K136"/>
    <mergeCell ref="A138:G138"/>
    <mergeCell ref="A139:G139"/>
    <mergeCell ref="F128:F130"/>
    <mergeCell ref="L128:L130"/>
    <mergeCell ref="M128:M130"/>
    <mergeCell ref="N128:N130"/>
    <mergeCell ref="O128:O130"/>
    <mergeCell ref="A131:A132"/>
    <mergeCell ref="B131:B132"/>
    <mergeCell ref="C131:C132"/>
    <mergeCell ref="D131:D132"/>
    <mergeCell ref="E131:E132"/>
    <mergeCell ref="A146:G146"/>
    <mergeCell ref="A147:G147"/>
    <mergeCell ref="A148:G148"/>
    <mergeCell ref="D149:H149"/>
    <mergeCell ref="D150:H150"/>
    <mergeCell ref="G152:I152"/>
    <mergeCell ref="A140:G140"/>
    <mergeCell ref="A141:G141"/>
    <mergeCell ref="A142:G142"/>
    <mergeCell ref="A143:G143"/>
    <mergeCell ref="A144:G144"/>
    <mergeCell ref="A145:G145"/>
    <mergeCell ref="C160:G160"/>
    <mergeCell ref="C161:G161"/>
    <mergeCell ref="C162:G162"/>
    <mergeCell ref="C163:G163"/>
    <mergeCell ref="C164:G164"/>
    <mergeCell ref="C165:G165"/>
    <mergeCell ref="C154:G154"/>
    <mergeCell ref="C155:G155"/>
    <mergeCell ref="C156:G156"/>
    <mergeCell ref="C157:G157"/>
    <mergeCell ref="C158:G158"/>
    <mergeCell ref="C159:G159"/>
    <mergeCell ref="C172:G172"/>
    <mergeCell ref="C173:G173"/>
    <mergeCell ref="G175:I175"/>
    <mergeCell ref="C177:G177"/>
    <mergeCell ref="C178:G178"/>
    <mergeCell ref="C179:G179"/>
    <mergeCell ref="C166:G166"/>
    <mergeCell ref="C167:G167"/>
    <mergeCell ref="C168:G168"/>
    <mergeCell ref="C169:G169"/>
    <mergeCell ref="C170:G170"/>
    <mergeCell ref="C171:G171"/>
    <mergeCell ref="C186:G186"/>
    <mergeCell ref="C187:G187"/>
    <mergeCell ref="C188:G188"/>
    <mergeCell ref="C189:G189"/>
    <mergeCell ref="C190:G190"/>
    <mergeCell ref="C191:G191"/>
    <mergeCell ref="C180:G180"/>
    <mergeCell ref="C181:G181"/>
    <mergeCell ref="C182:G182"/>
    <mergeCell ref="C183:G183"/>
    <mergeCell ref="C184:G184"/>
    <mergeCell ref="C185:G185"/>
    <mergeCell ref="B201:D201"/>
    <mergeCell ref="F201:H201"/>
    <mergeCell ref="F202:H202"/>
    <mergeCell ref="C192:G192"/>
    <mergeCell ref="C193:G193"/>
    <mergeCell ref="C194:G194"/>
    <mergeCell ref="C195:G195"/>
    <mergeCell ref="C196:G196"/>
    <mergeCell ref="D200:I200"/>
    <mergeCell ref="L59:L60"/>
    <mergeCell ref="M59:M60"/>
    <mergeCell ref="M55:M56"/>
    <mergeCell ref="N55:N56"/>
    <mergeCell ref="O55:O56"/>
    <mergeCell ref="A68:A79"/>
    <mergeCell ref="B68:B79"/>
    <mergeCell ref="C68:C79"/>
    <mergeCell ref="D68:D70"/>
    <mergeCell ref="E68:E70"/>
    <mergeCell ref="F68:F79"/>
    <mergeCell ref="L68:O69"/>
    <mergeCell ref="L70:O70"/>
    <mergeCell ref="E71:E78"/>
    <mergeCell ref="D74:D75"/>
    <mergeCell ref="G74:G75"/>
    <mergeCell ref="H74:H75"/>
    <mergeCell ref="I74:I75"/>
    <mergeCell ref="J74:J75"/>
    <mergeCell ref="K74:K75"/>
    <mergeCell ref="A66:A67"/>
    <mergeCell ref="B66:B67"/>
    <mergeCell ref="C66:C67"/>
    <mergeCell ref="D66:D67"/>
  </mergeCells>
  <printOptions horizontalCentered="1"/>
  <pageMargins left="0" right="0" top="0.47244094488188981" bottom="0.19685039370078741" header="0.19685039370078741" footer="3.937007874015748E-2"/>
  <pageSetup paperSize="9" scale="72" orientation="landscape" r:id="rId1"/>
  <headerFooter differentFirst="1" scaleWithDoc="0">
    <oddHeader>&amp;L     &amp;C&amp;P</oddHeader>
  </headerFooter>
  <rowBreaks count="5" manualBreakCount="5">
    <brk id="24" max="14" man="1"/>
    <brk id="39" max="14" man="1"/>
    <brk id="61" max="14" man="1"/>
    <brk id="92" max="14" man="1"/>
    <brk id="122" max="14" man="1"/>
  </rowBreaks>
  <colBreaks count="1" manualBreakCount="1">
    <brk id="15" max="236" man="1"/>
  </colBreaks>
  <ignoredErrors>
    <ignoredError sqref="A8:O9 A19:O19 A50:O50 A65:L65 A84:H84 A83:G83 L83:M83 A102:H102 A100:G100 L100:O100 A101:G101 L101:O101 A92:O92 A91:G91 L91:O91 A17:L17 A15:G15 L15 A99:H99 N99:O99 A98:G98 A96:G96 J96:O96 A110:O110 A109:H109 L109 A16:G16 L16 A51:G51 J51:K51 A13:O13 A12:G12 L12 A14:G14 L14 A21:O21 A20:G20 L20 A23:O24 A22:G22 L22:O22 A39:O39 A25:H25 L25 A26:G26 L26 A27:G27 L27 A28:G28 L28 A29:G29 L29 A30:H30 L30 A31:G31 L31 A32:G32 L32 A33:G33 L33 A34:G34 L34 A35:G35 L35 A36:G36 L36 A37:G37 L37 A38:I38 L38:O38 A52:G52 J52:K52 A53:H53 J53:K53 A58:H58 A57:H57 J57:O57 A94:O94 A93:G93 L93:O93 A97:G97 L97:O97 L98:O98 A108:G108 A107:G107 L107:O107 N51:O51 N52:O52 N53:O53 A11:L11 A18:G18 I18:O18 A45:O45 A44:G44 I44:O44 A63:G63 I63:O63 I108:O108 A105:O105 A103:G103 I103:O103 A95:G95 I95:O95 A85:G85 I85:O85 A60:D60 A59:C59 F59:G59 J58:O58 A61:D61 A62:O62 N61:O61 N60:O60 A49:O49 A48:G48 I48:O48 A64:G64 I64:O64 A67:O67 A66:G66 I66:O66 A104:G104 I104:O104 A106:G106 I106:O106 I59:O59 F60:I60 F61:K61 A10:G10 L10 A43:I43 A41:G41 J41:M41 A42:G42 J42:M42 A47:O47 A46:G46 I46:O46 K60 L102:O102 L84:O84 L43:M43 A40:M4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H135"/>
  <sheetViews>
    <sheetView topLeftCell="A78" zoomScale="90" zoomScaleNormal="90" workbookViewId="0">
      <selection activeCell="L91" sqref="L91"/>
    </sheetView>
  </sheetViews>
  <sheetFormatPr defaultColWidth="9.140625" defaultRowHeight="11.25" x14ac:dyDescent="0.2"/>
  <cols>
    <col min="1" max="3" width="3.42578125" style="140" customWidth="1"/>
    <col min="4" max="4" width="35.42578125" style="140" customWidth="1"/>
    <col min="5" max="6" width="4.7109375" style="140" customWidth="1"/>
    <col min="7" max="7" width="9" style="142" customWidth="1"/>
    <col min="8" max="9" width="13.28515625" style="140" customWidth="1"/>
    <col min="10" max="10" width="13.140625" style="140" customWidth="1"/>
    <col min="11" max="11" width="13.28515625" style="140" customWidth="1"/>
    <col min="12" max="12" width="38.7109375" style="140" customWidth="1"/>
    <col min="13" max="13" width="8.7109375" style="314" customWidth="1"/>
    <col min="14" max="15" width="8.7109375" style="140" customWidth="1"/>
    <col min="16" max="16384" width="9.140625" style="140"/>
  </cols>
  <sheetData>
    <row r="1" spans="1:20" ht="18" customHeight="1" x14ac:dyDescent="0.2">
      <c r="A1" s="272"/>
      <c r="B1" s="273"/>
      <c r="C1" s="273"/>
      <c r="D1" s="273"/>
      <c r="E1" s="273"/>
      <c r="F1" s="273"/>
      <c r="G1" s="273"/>
      <c r="H1" s="273"/>
      <c r="I1" s="273"/>
      <c r="J1" s="273"/>
      <c r="K1" s="273"/>
      <c r="L1" s="196"/>
      <c r="M1" s="196"/>
      <c r="N1" s="196"/>
      <c r="O1" s="196"/>
      <c r="T1" s="147"/>
    </row>
    <row r="2" spans="1:20" ht="16.5" customHeight="1" x14ac:dyDescent="0.2">
      <c r="A2" s="1169"/>
      <c r="B2" s="1170"/>
      <c r="C2" s="1170"/>
      <c r="D2" s="1170"/>
      <c r="E2" s="1170"/>
      <c r="F2" s="1170"/>
      <c r="G2" s="1170"/>
      <c r="H2" s="1170"/>
      <c r="I2" s="1170"/>
      <c r="J2" s="1170"/>
      <c r="K2" s="1170"/>
      <c r="L2" s="1170"/>
      <c r="M2" s="1170"/>
      <c r="N2" s="1170"/>
      <c r="O2" s="1170"/>
    </row>
    <row r="3" spans="1:20" ht="16.5" customHeight="1" x14ac:dyDescent="0.25">
      <c r="A3" s="586"/>
      <c r="B3" s="274"/>
      <c r="C3" s="274"/>
      <c r="D3" s="274"/>
      <c r="E3" s="274"/>
      <c r="F3" s="274"/>
      <c r="G3" s="274"/>
      <c r="H3" s="275" t="s">
        <v>655</v>
      </c>
      <c r="I3" s="275"/>
      <c r="J3" s="275"/>
      <c r="K3" s="275"/>
      <c r="L3" s="274"/>
      <c r="M3" s="274"/>
      <c r="N3" s="274"/>
      <c r="O3" s="274"/>
    </row>
    <row r="4" spans="1:20" ht="21" customHeight="1" x14ac:dyDescent="0.2">
      <c r="A4" s="148" t="s">
        <v>213</v>
      </c>
      <c r="B4" s="148"/>
      <c r="C4" s="148"/>
      <c r="D4" s="148"/>
      <c r="E4" s="148"/>
      <c r="F4" s="148"/>
      <c r="G4" s="148"/>
      <c r="H4" s="148"/>
      <c r="I4" s="148"/>
      <c r="J4" s="148"/>
      <c r="K4" s="148"/>
      <c r="L4" s="148"/>
      <c r="M4" s="148"/>
      <c r="N4" s="148"/>
      <c r="O4" s="148"/>
      <c r="P4" s="276"/>
      <c r="Q4" s="277"/>
      <c r="R4" s="141"/>
      <c r="S4" s="141"/>
    </row>
    <row r="5" spans="1:20" ht="19.5" customHeight="1" x14ac:dyDescent="0.2">
      <c r="A5" s="278"/>
      <c r="B5" s="278"/>
      <c r="C5" s="278"/>
      <c r="D5" s="278"/>
      <c r="E5" s="278"/>
      <c r="F5" s="278"/>
      <c r="G5" s="587"/>
      <c r="H5" s="278"/>
      <c r="I5" s="278"/>
      <c r="J5" s="278"/>
      <c r="K5" s="278"/>
      <c r="L5" s="278"/>
      <c r="M5" s="1171"/>
      <c r="N5" s="1171"/>
      <c r="O5" s="7" t="s">
        <v>1</v>
      </c>
    </row>
    <row r="6" spans="1:20" ht="27.75" customHeight="1" x14ac:dyDescent="0.2">
      <c r="A6" s="1172" t="s">
        <v>2</v>
      </c>
      <c r="B6" s="1172" t="s">
        <v>3</v>
      </c>
      <c r="C6" s="1172" t="s">
        <v>4</v>
      </c>
      <c r="D6" s="1168" t="s">
        <v>5</v>
      </c>
      <c r="E6" s="1172" t="s">
        <v>6</v>
      </c>
      <c r="F6" s="1173" t="s">
        <v>214</v>
      </c>
      <c r="G6" s="1172" t="s">
        <v>8</v>
      </c>
      <c r="H6" s="1164" t="s">
        <v>657</v>
      </c>
      <c r="I6" s="1161" t="s">
        <v>9</v>
      </c>
      <c r="J6" s="1164" t="s">
        <v>10</v>
      </c>
      <c r="K6" s="1164" t="s">
        <v>658</v>
      </c>
      <c r="L6" s="1167" t="s">
        <v>143</v>
      </c>
      <c r="M6" s="1167"/>
      <c r="N6" s="1167"/>
      <c r="O6" s="1167"/>
    </row>
    <row r="7" spans="1:20" ht="24.75" customHeight="1" x14ac:dyDescent="0.2">
      <c r="A7" s="1172"/>
      <c r="B7" s="1172"/>
      <c r="C7" s="1172"/>
      <c r="D7" s="1168"/>
      <c r="E7" s="1172"/>
      <c r="F7" s="1173"/>
      <c r="G7" s="1172"/>
      <c r="H7" s="1165"/>
      <c r="I7" s="1162"/>
      <c r="J7" s="1165"/>
      <c r="K7" s="1165"/>
      <c r="L7" s="1168" t="s">
        <v>12</v>
      </c>
      <c r="M7" s="1167" t="s">
        <v>13</v>
      </c>
      <c r="N7" s="1167"/>
      <c r="O7" s="1167"/>
    </row>
    <row r="8" spans="1:20" ht="133.5" customHeight="1" x14ac:dyDescent="0.2">
      <c r="A8" s="1172"/>
      <c r="B8" s="1172"/>
      <c r="C8" s="1172"/>
      <c r="D8" s="1168"/>
      <c r="E8" s="1172"/>
      <c r="F8" s="1173"/>
      <c r="G8" s="1172"/>
      <c r="H8" s="1166"/>
      <c r="I8" s="1163"/>
      <c r="J8" s="1166"/>
      <c r="K8" s="1166"/>
      <c r="L8" s="1168"/>
      <c r="M8" s="597" t="s">
        <v>15</v>
      </c>
      <c r="N8" s="597" t="s">
        <v>16</v>
      </c>
      <c r="O8" s="597" t="s">
        <v>656</v>
      </c>
    </row>
    <row r="9" spans="1:20" ht="18" customHeight="1" x14ac:dyDescent="0.2">
      <c r="A9" s="1174" t="s">
        <v>623</v>
      </c>
      <c r="B9" s="1174"/>
      <c r="C9" s="1174"/>
      <c r="D9" s="1174"/>
      <c r="E9" s="1174"/>
      <c r="F9" s="1174"/>
      <c r="G9" s="1174"/>
      <c r="H9" s="1174"/>
      <c r="I9" s="1174"/>
      <c r="J9" s="1174"/>
      <c r="K9" s="1174"/>
      <c r="L9" s="1174"/>
      <c r="M9" s="1174"/>
      <c r="N9" s="1174"/>
      <c r="O9" s="1174"/>
      <c r="Q9" s="147"/>
    </row>
    <row r="10" spans="1:20" ht="17.25" customHeight="1" x14ac:dyDescent="0.2">
      <c r="A10" s="591" t="s">
        <v>18</v>
      </c>
      <c r="B10" s="1175" t="s">
        <v>215</v>
      </c>
      <c r="C10" s="1175"/>
      <c r="D10" s="1175"/>
      <c r="E10" s="1175"/>
      <c r="F10" s="1175"/>
      <c r="G10" s="1175"/>
      <c r="H10" s="1175"/>
      <c r="I10" s="1175"/>
      <c r="J10" s="1175"/>
      <c r="K10" s="1175"/>
      <c r="L10" s="1175"/>
      <c r="M10" s="1175"/>
      <c r="N10" s="1175"/>
      <c r="O10" s="1175"/>
    </row>
    <row r="11" spans="1:20" ht="20.25" customHeight="1" x14ac:dyDescent="0.2">
      <c r="A11" s="584" t="s">
        <v>18</v>
      </c>
      <c r="B11" s="153" t="s">
        <v>18</v>
      </c>
      <c r="C11" s="1176" t="s">
        <v>216</v>
      </c>
      <c r="D11" s="1176"/>
      <c r="E11" s="1176"/>
      <c r="F11" s="1176"/>
      <c r="G11" s="1176"/>
      <c r="H11" s="1176"/>
      <c r="I11" s="1176"/>
      <c r="J11" s="1176"/>
      <c r="K11" s="1176"/>
      <c r="L11" s="1176"/>
      <c r="M11" s="1176"/>
      <c r="N11" s="1176"/>
      <c r="O11" s="1176"/>
    </row>
    <row r="12" spans="1:20" ht="34.9" customHeight="1" x14ac:dyDescent="0.2">
      <c r="A12" s="1177" t="s">
        <v>18</v>
      </c>
      <c r="B12" s="1178" t="s">
        <v>18</v>
      </c>
      <c r="C12" s="1179" t="s">
        <v>18</v>
      </c>
      <c r="D12" s="752" t="s">
        <v>217</v>
      </c>
      <c r="E12" s="1180" t="s">
        <v>151</v>
      </c>
      <c r="F12" s="802" t="s">
        <v>24</v>
      </c>
      <c r="G12" s="279" t="s">
        <v>21</v>
      </c>
      <c r="H12" s="288">
        <v>156.6</v>
      </c>
      <c r="I12" s="281">
        <v>163</v>
      </c>
      <c r="J12" s="282">
        <f>SUM(I12*1.02)</f>
        <v>166.26</v>
      </c>
      <c r="K12" s="282">
        <f>SUM(J12*1.02)</f>
        <v>169.58519999999999</v>
      </c>
      <c r="L12" s="1181" t="s">
        <v>218</v>
      </c>
      <c r="M12" s="1182" t="s">
        <v>219</v>
      </c>
      <c r="N12" s="1184" t="s">
        <v>219</v>
      </c>
      <c r="O12" s="1184" t="s">
        <v>219</v>
      </c>
      <c r="P12" s="157"/>
    </row>
    <row r="13" spans="1:20" ht="31.9" customHeight="1" x14ac:dyDescent="0.2">
      <c r="A13" s="1177"/>
      <c r="B13" s="1178"/>
      <c r="C13" s="1179"/>
      <c r="D13" s="752"/>
      <c r="E13" s="1180"/>
      <c r="F13" s="802"/>
      <c r="G13" s="282" t="s">
        <v>42</v>
      </c>
      <c r="H13" s="280"/>
      <c r="I13" s="283"/>
      <c r="J13" s="282"/>
      <c r="K13" s="282"/>
      <c r="L13" s="1181"/>
      <c r="M13" s="1183"/>
      <c r="N13" s="1185"/>
      <c r="O13" s="1185"/>
      <c r="P13" s="157"/>
    </row>
    <row r="14" spans="1:20" ht="34.5" customHeight="1" x14ac:dyDescent="0.2">
      <c r="A14" s="1177"/>
      <c r="B14" s="1178"/>
      <c r="C14" s="1179"/>
      <c r="D14" s="752"/>
      <c r="E14" s="1180"/>
      <c r="F14" s="802"/>
      <c r="G14" s="284" t="s">
        <v>23</v>
      </c>
      <c r="H14" s="285">
        <f>SUM(H12:H13)</f>
        <v>156.6</v>
      </c>
      <c r="I14" s="285">
        <f t="shared" ref="I14:K14" si="0">SUM(I12:I13)</f>
        <v>163</v>
      </c>
      <c r="J14" s="284">
        <f t="shared" si="0"/>
        <v>166.26</v>
      </c>
      <c r="K14" s="284">
        <f t="shared" si="0"/>
        <v>169.58519999999999</v>
      </c>
      <c r="L14" s="1181"/>
      <c r="M14" s="1183"/>
      <c r="N14" s="1185"/>
      <c r="O14" s="1185"/>
      <c r="R14" s="160"/>
    </row>
    <row r="15" spans="1:20" ht="31.9" customHeight="1" x14ac:dyDescent="0.2">
      <c r="A15" s="1177" t="s">
        <v>18</v>
      </c>
      <c r="B15" s="1188" t="s">
        <v>18</v>
      </c>
      <c r="C15" s="1189" t="s">
        <v>29</v>
      </c>
      <c r="D15" s="1181" t="s">
        <v>220</v>
      </c>
      <c r="E15" s="1180" t="s">
        <v>221</v>
      </c>
      <c r="F15" s="1193" t="s">
        <v>24</v>
      </c>
      <c r="G15" s="282" t="s">
        <v>21</v>
      </c>
      <c r="H15" s="292">
        <v>68.3</v>
      </c>
      <c r="I15" s="291">
        <v>73.5</v>
      </c>
      <c r="J15" s="295">
        <v>74.3</v>
      </c>
      <c r="K15" s="295">
        <v>74.3</v>
      </c>
      <c r="L15" s="752" t="s">
        <v>222</v>
      </c>
      <c r="M15" s="1186" t="s">
        <v>223</v>
      </c>
      <c r="N15" s="1186" t="s">
        <v>223</v>
      </c>
      <c r="O15" s="1186" t="s">
        <v>223</v>
      </c>
      <c r="P15" s="289"/>
      <c r="R15" s="160"/>
    </row>
    <row r="16" spans="1:20" ht="35.450000000000003" customHeight="1" x14ac:dyDescent="0.2">
      <c r="A16" s="1187"/>
      <c r="B16" s="1188"/>
      <c r="C16" s="1189"/>
      <c r="D16" s="1181"/>
      <c r="E16" s="1192"/>
      <c r="F16" s="1193"/>
      <c r="G16" s="284" t="s">
        <v>23</v>
      </c>
      <c r="H16" s="285">
        <f>SUM(H15)</f>
        <v>68.3</v>
      </c>
      <c r="I16" s="285">
        <f t="shared" ref="I16:K16" si="1">SUM(I15)</f>
        <v>73.5</v>
      </c>
      <c r="J16" s="284">
        <f t="shared" si="1"/>
        <v>74.3</v>
      </c>
      <c r="K16" s="284">
        <f t="shared" si="1"/>
        <v>74.3</v>
      </c>
      <c r="L16" s="752"/>
      <c r="M16" s="1186"/>
      <c r="N16" s="1186"/>
      <c r="O16" s="1186"/>
      <c r="R16" s="160"/>
    </row>
    <row r="17" spans="1:18" ht="28.5" customHeight="1" x14ac:dyDescent="0.2">
      <c r="A17" s="1177" t="s">
        <v>18</v>
      </c>
      <c r="B17" s="1188" t="s">
        <v>18</v>
      </c>
      <c r="C17" s="1189" t="s">
        <v>38</v>
      </c>
      <c r="D17" s="1181" t="s">
        <v>224</v>
      </c>
      <c r="E17" s="1180" t="s">
        <v>151</v>
      </c>
      <c r="F17" s="1190" t="s">
        <v>24</v>
      </c>
      <c r="G17" s="282" t="s">
        <v>21</v>
      </c>
      <c r="H17" s="288">
        <v>1493.5</v>
      </c>
      <c r="I17" s="281">
        <v>1608.2</v>
      </c>
      <c r="J17" s="282">
        <f>SUM(I17*1.01)</f>
        <v>1624.2820000000002</v>
      </c>
      <c r="K17" s="279">
        <f>SUM(J17*1.01)</f>
        <v>1640.5248200000001</v>
      </c>
      <c r="L17" s="752" t="s">
        <v>576</v>
      </c>
      <c r="M17" s="1191" t="s">
        <v>616</v>
      </c>
      <c r="N17" s="1191" t="s">
        <v>616</v>
      </c>
      <c r="O17" s="1191" t="s">
        <v>616</v>
      </c>
      <c r="P17" s="289"/>
    </row>
    <row r="18" spans="1:18" ht="28.5" customHeight="1" x14ac:dyDescent="0.2">
      <c r="A18" s="1177"/>
      <c r="B18" s="1188"/>
      <c r="C18" s="1189"/>
      <c r="D18" s="1181"/>
      <c r="E18" s="1180"/>
      <c r="F18" s="1190"/>
      <c r="G18" s="282" t="s">
        <v>42</v>
      </c>
      <c r="H18" s="292">
        <v>11.7</v>
      </c>
      <c r="I18" s="287"/>
      <c r="J18" s="282"/>
      <c r="K18" s="279"/>
      <c r="L18" s="752"/>
      <c r="M18" s="1191"/>
      <c r="N18" s="1191"/>
      <c r="O18" s="1191"/>
      <c r="P18" s="289"/>
    </row>
    <row r="19" spans="1:18" ht="30.75" customHeight="1" x14ac:dyDescent="0.2">
      <c r="A19" s="1187"/>
      <c r="B19" s="1188"/>
      <c r="C19" s="1189"/>
      <c r="D19" s="1181"/>
      <c r="E19" s="1180"/>
      <c r="F19" s="1190"/>
      <c r="G19" s="284" t="s">
        <v>23</v>
      </c>
      <c r="H19" s="285">
        <f>SUM(H17:H18)</f>
        <v>1505.2</v>
      </c>
      <c r="I19" s="285">
        <f>SUM(I17:I17)</f>
        <v>1608.2</v>
      </c>
      <c r="J19" s="284">
        <f>SUM(J17:J17)</f>
        <v>1624.2820000000002</v>
      </c>
      <c r="K19" s="284">
        <f>SUM(K17:K17)</f>
        <v>1640.5248200000001</v>
      </c>
      <c r="L19" s="752"/>
      <c r="M19" s="1191"/>
      <c r="N19" s="1191"/>
      <c r="O19" s="1191"/>
    </row>
    <row r="20" spans="1:18" ht="39" customHeight="1" x14ac:dyDescent="0.2">
      <c r="A20" s="1187" t="s">
        <v>18</v>
      </c>
      <c r="B20" s="1188" t="s">
        <v>18</v>
      </c>
      <c r="C20" s="1189" t="s">
        <v>48</v>
      </c>
      <c r="D20" s="1181" t="s">
        <v>225</v>
      </c>
      <c r="E20" s="1195" t="s">
        <v>151</v>
      </c>
      <c r="F20" s="1198" t="s">
        <v>45</v>
      </c>
      <c r="G20" s="282" t="s">
        <v>21</v>
      </c>
      <c r="H20" s="288">
        <v>101.8</v>
      </c>
      <c r="I20" s="291">
        <v>118.3</v>
      </c>
      <c r="J20" s="282">
        <v>119</v>
      </c>
      <c r="K20" s="282">
        <v>120</v>
      </c>
      <c r="L20" s="752" t="s">
        <v>558</v>
      </c>
      <c r="M20" s="1194" t="s">
        <v>559</v>
      </c>
      <c r="N20" s="1194" t="s">
        <v>560</v>
      </c>
      <c r="O20" s="1194" t="s">
        <v>561</v>
      </c>
    </row>
    <row r="21" spans="1:18" ht="31.5" customHeight="1" x14ac:dyDescent="0.2">
      <c r="A21" s="1187"/>
      <c r="B21" s="1188"/>
      <c r="C21" s="1189"/>
      <c r="D21" s="1181"/>
      <c r="E21" s="1195"/>
      <c r="F21" s="1198"/>
      <c r="G21" s="282" t="s">
        <v>42</v>
      </c>
      <c r="H21" s="290"/>
      <c r="I21" s="283"/>
      <c r="J21" s="282"/>
      <c r="K21" s="282"/>
      <c r="L21" s="752"/>
      <c r="M21" s="1194"/>
      <c r="N21" s="1194"/>
      <c r="O21" s="1194"/>
    </row>
    <row r="22" spans="1:18" ht="32.25" customHeight="1" x14ac:dyDescent="0.2">
      <c r="A22" s="1187"/>
      <c r="B22" s="1188"/>
      <c r="C22" s="1189"/>
      <c r="D22" s="1181"/>
      <c r="E22" s="1195"/>
      <c r="F22" s="1198"/>
      <c r="G22" s="284" t="s">
        <v>23</v>
      </c>
      <c r="H22" s="285">
        <f>SUM(H20:H21)</f>
        <v>101.8</v>
      </c>
      <c r="I22" s="285">
        <f t="shared" ref="I22:K22" si="2">SUM(I20:I21)</f>
        <v>118.3</v>
      </c>
      <c r="J22" s="284">
        <f t="shared" si="2"/>
        <v>119</v>
      </c>
      <c r="K22" s="284">
        <f t="shared" si="2"/>
        <v>120</v>
      </c>
      <c r="L22" s="752"/>
      <c r="M22" s="1194"/>
      <c r="N22" s="1194"/>
      <c r="O22" s="1194"/>
      <c r="R22" s="160"/>
    </row>
    <row r="23" spans="1:18" ht="33.6" customHeight="1" x14ac:dyDescent="0.2">
      <c r="A23" s="1177" t="s">
        <v>18</v>
      </c>
      <c r="B23" s="1188" t="s">
        <v>18</v>
      </c>
      <c r="C23" s="1189" t="s">
        <v>226</v>
      </c>
      <c r="D23" s="1181" t="s">
        <v>227</v>
      </c>
      <c r="E23" s="1195" t="s">
        <v>151</v>
      </c>
      <c r="F23" s="1196" t="s">
        <v>45</v>
      </c>
      <c r="G23" s="279" t="s">
        <v>21</v>
      </c>
      <c r="H23" s="702"/>
      <c r="I23" s="287">
        <v>0.5</v>
      </c>
      <c r="J23" s="292">
        <v>0.5</v>
      </c>
      <c r="K23" s="282">
        <v>0.5</v>
      </c>
      <c r="L23" s="752" t="s">
        <v>228</v>
      </c>
      <c r="M23" s="1197">
        <v>1</v>
      </c>
      <c r="N23" s="1197">
        <v>1</v>
      </c>
      <c r="O23" s="1197">
        <v>1</v>
      </c>
      <c r="R23" s="160"/>
    </row>
    <row r="24" spans="1:18" ht="36" customHeight="1" x14ac:dyDescent="0.2">
      <c r="A24" s="1187"/>
      <c r="B24" s="1188"/>
      <c r="C24" s="1189"/>
      <c r="D24" s="1181"/>
      <c r="E24" s="1195"/>
      <c r="F24" s="1196"/>
      <c r="G24" s="284" t="s">
        <v>23</v>
      </c>
      <c r="H24" s="700"/>
      <c r="I24" s="285">
        <f t="shared" ref="I24:K24" si="3">SUM(I23)</f>
        <v>0.5</v>
      </c>
      <c r="J24" s="284">
        <f t="shared" si="3"/>
        <v>0.5</v>
      </c>
      <c r="K24" s="284">
        <f t="shared" si="3"/>
        <v>0.5</v>
      </c>
      <c r="L24" s="752"/>
      <c r="M24" s="1197"/>
      <c r="N24" s="1197"/>
      <c r="O24" s="1197"/>
      <c r="R24" s="160"/>
    </row>
    <row r="25" spans="1:18" ht="32.450000000000003" customHeight="1" x14ac:dyDescent="0.2">
      <c r="A25" s="1177" t="s">
        <v>18</v>
      </c>
      <c r="B25" s="1188" t="s">
        <v>18</v>
      </c>
      <c r="C25" s="1189" t="s">
        <v>229</v>
      </c>
      <c r="D25" s="1201" t="s">
        <v>230</v>
      </c>
      <c r="E25" s="1195" t="s">
        <v>151</v>
      </c>
      <c r="F25" s="802" t="s">
        <v>27</v>
      </c>
      <c r="G25" s="282" t="s">
        <v>21</v>
      </c>
      <c r="H25" s="701">
        <v>2.5</v>
      </c>
      <c r="I25" s="293">
        <v>30</v>
      </c>
      <c r="J25" s="292">
        <v>30</v>
      </c>
      <c r="K25" s="282">
        <v>30</v>
      </c>
      <c r="L25" s="1181" t="s">
        <v>668</v>
      </c>
      <c r="M25" s="1199">
        <v>10</v>
      </c>
      <c r="N25" s="1199">
        <v>10</v>
      </c>
      <c r="O25" s="1199">
        <v>10</v>
      </c>
      <c r="R25" s="160"/>
    </row>
    <row r="26" spans="1:18" ht="39" customHeight="1" x14ac:dyDescent="0.2">
      <c r="A26" s="1187"/>
      <c r="B26" s="1188"/>
      <c r="C26" s="1189"/>
      <c r="D26" s="1201"/>
      <c r="E26" s="1195"/>
      <c r="F26" s="802"/>
      <c r="G26" s="284" t="s">
        <v>23</v>
      </c>
      <c r="H26" s="700">
        <f>SUM(H25)</f>
        <v>2.5</v>
      </c>
      <c r="I26" s="294">
        <f t="shared" ref="I26:K26" si="4">SUM(I25)</f>
        <v>30</v>
      </c>
      <c r="J26" s="284">
        <f t="shared" si="4"/>
        <v>30</v>
      </c>
      <c r="K26" s="284">
        <f t="shared" si="4"/>
        <v>30</v>
      </c>
      <c r="L26" s="1181"/>
      <c r="M26" s="1199"/>
      <c r="N26" s="1186"/>
      <c r="O26" s="1186"/>
      <c r="R26" s="160"/>
    </row>
    <row r="27" spans="1:18" ht="33.75" customHeight="1" x14ac:dyDescent="0.2">
      <c r="A27" s="1187" t="s">
        <v>18</v>
      </c>
      <c r="B27" s="1188" t="s">
        <v>18</v>
      </c>
      <c r="C27" s="1189" t="s">
        <v>231</v>
      </c>
      <c r="D27" s="1200" t="s">
        <v>232</v>
      </c>
      <c r="E27" s="1195" t="s">
        <v>151</v>
      </c>
      <c r="F27" s="1198" t="s">
        <v>27</v>
      </c>
      <c r="G27" s="279" t="s">
        <v>21</v>
      </c>
      <c r="H27" s="288">
        <v>7</v>
      </c>
      <c r="I27" s="283">
        <v>7</v>
      </c>
      <c r="J27" s="279">
        <v>7</v>
      </c>
      <c r="K27" s="279">
        <v>7</v>
      </c>
      <c r="L27" s="1201" t="s">
        <v>233</v>
      </c>
      <c r="M27" s="1202" t="s">
        <v>234</v>
      </c>
      <c r="N27" s="1202" t="s">
        <v>234</v>
      </c>
      <c r="O27" s="1202" t="s">
        <v>234</v>
      </c>
      <c r="R27" s="160"/>
    </row>
    <row r="28" spans="1:18" ht="33.75" customHeight="1" x14ac:dyDescent="0.2">
      <c r="A28" s="1187"/>
      <c r="B28" s="1188"/>
      <c r="C28" s="1189"/>
      <c r="D28" s="1200"/>
      <c r="E28" s="1195"/>
      <c r="F28" s="1198"/>
      <c r="G28" s="284" t="s">
        <v>23</v>
      </c>
      <c r="H28" s="285">
        <f>SUM(H27)</f>
        <v>7</v>
      </c>
      <c r="I28" s="285">
        <f t="shared" ref="I28:K28" si="5">SUM(I27)</f>
        <v>7</v>
      </c>
      <c r="J28" s="285">
        <f t="shared" si="5"/>
        <v>7</v>
      </c>
      <c r="K28" s="285">
        <f t="shared" si="5"/>
        <v>7</v>
      </c>
      <c r="L28" s="1201"/>
      <c r="M28" s="1202"/>
      <c r="N28" s="1202"/>
      <c r="O28" s="1202"/>
      <c r="R28" s="160"/>
    </row>
    <row r="29" spans="1:18" ht="33.75" customHeight="1" x14ac:dyDescent="0.2">
      <c r="A29" s="1177" t="s">
        <v>18</v>
      </c>
      <c r="B29" s="1203" t="s">
        <v>18</v>
      </c>
      <c r="C29" s="1206" t="s">
        <v>235</v>
      </c>
      <c r="D29" s="580" t="s">
        <v>236</v>
      </c>
      <c r="E29" s="1180" t="s">
        <v>151</v>
      </c>
      <c r="F29" s="802" t="s">
        <v>32</v>
      </c>
      <c r="G29" s="284" t="s">
        <v>23</v>
      </c>
      <c r="H29" s="294">
        <f>SUM(H32+H31+H30)</f>
        <v>546.9</v>
      </c>
      <c r="I29" s="285">
        <f>SUM(I32+I31+I30)</f>
        <v>657.5</v>
      </c>
      <c r="J29" s="294">
        <f t="shared" ref="J29:K29" si="6">SUM(J32+J30)</f>
        <v>545</v>
      </c>
      <c r="K29" s="294">
        <f t="shared" si="6"/>
        <v>586.79999999999995</v>
      </c>
      <c r="L29" s="752" t="s">
        <v>237</v>
      </c>
      <c r="M29" s="1209" t="s">
        <v>238</v>
      </c>
      <c r="N29" s="1209" t="s">
        <v>238</v>
      </c>
      <c r="O29" s="1209" t="s">
        <v>238</v>
      </c>
      <c r="P29" s="157"/>
      <c r="R29" s="160"/>
    </row>
    <row r="30" spans="1:18" ht="22.15" customHeight="1" x14ac:dyDescent="0.2">
      <c r="A30" s="1177"/>
      <c r="B30" s="1204"/>
      <c r="C30" s="1207"/>
      <c r="D30" s="1210" t="s">
        <v>239</v>
      </c>
      <c r="E30" s="1180"/>
      <c r="F30" s="802"/>
      <c r="G30" s="282" t="s">
        <v>21</v>
      </c>
      <c r="H30" s="292">
        <v>506.9</v>
      </c>
      <c r="I30" s="283">
        <v>612.5</v>
      </c>
      <c r="J30" s="286">
        <v>500</v>
      </c>
      <c r="K30" s="286">
        <v>541.79999999999995</v>
      </c>
      <c r="L30" s="752"/>
      <c r="M30" s="1209"/>
      <c r="N30" s="1209"/>
      <c r="O30" s="1209"/>
      <c r="R30" s="160"/>
    </row>
    <row r="31" spans="1:18" ht="22.15" customHeight="1" x14ac:dyDescent="0.2">
      <c r="A31" s="1177"/>
      <c r="B31" s="1204"/>
      <c r="C31" s="1207"/>
      <c r="D31" s="1211"/>
      <c r="E31" s="1180"/>
      <c r="F31" s="802"/>
      <c r="G31" s="282" t="s">
        <v>42</v>
      </c>
      <c r="H31" s="598"/>
      <c r="I31" s="283"/>
      <c r="J31" s="286"/>
      <c r="K31" s="286"/>
      <c r="L31" s="752"/>
      <c r="M31" s="1209"/>
      <c r="N31" s="1209"/>
      <c r="O31" s="1209"/>
      <c r="R31" s="160"/>
    </row>
    <row r="32" spans="1:18" ht="27" customHeight="1" x14ac:dyDescent="0.2">
      <c r="A32" s="1177"/>
      <c r="B32" s="1205"/>
      <c r="C32" s="1208"/>
      <c r="D32" s="580" t="s">
        <v>240</v>
      </c>
      <c r="E32" s="1180"/>
      <c r="F32" s="802"/>
      <c r="G32" s="282" t="s">
        <v>21</v>
      </c>
      <c r="H32" s="292">
        <v>40</v>
      </c>
      <c r="I32" s="283">
        <v>45</v>
      </c>
      <c r="J32" s="295">
        <v>45</v>
      </c>
      <c r="K32" s="295">
        <v>45</v>
      </c>
      <c r="L32" s="752"/>
      <c r="M32" s="1209"/>
      <c r="N32" s="1209"/>
      <c r="O32" s="1209"/>
      <c r="R32" s="160"/>
    </row>
    <row r="33" spans="1:18" ht="34.9" customHeight="1" x14ac:dyDescent="0.2">
      <c r="A33" s="1212" t="s">
        <v>18</v>
      </c>
      <c r="B33" s="1203" t="s">
        <v>18</v>
      </c>
      <c r="C33" s="1206" t="s">
        <v>241</v>
      </c>
      <c r="D33" s="296" t="s">
        <v>242</v>
      </c>
      <c r="E33" s="1180" t="s">
        <v>151</v>
      </c>
      <c r="F33" s="1190" t="s">
        <v>243</v>
      </c>
      <c r="G33" s="284" t="s">
        <v>23</v>
      </c>
      <c r="H33" s="285">
        <f>SUM(H35+H36+H37+H34)</f>
        <v>791.8</v>
      </c>
      <c r="I33" s="285">
        <f>SUM(I35+I37+I36)</f>
        <v>682</v>
      </c>
      <c r="J33" s="284">
        <f t="shared" ref="J33:K33" si="7">SUM(J35+J37)</f>
        <v>687</v>
      </c>
      <c r="K33" s="284">
        <f t="shared" si="7"/>
        <v>687</v>
      </c>
      <c r="L33" s="1215"/>
      <c r="M33" s="1215"/>
      <c r="N33" s="1215"/>
      <c r="O33" s="1215"/>
      <c r="R33" s="160"/>
    </row>
    <row r="34" spans="1:18" ht="34.9" customHeight="1" x14ac:dyDescent="0.2">
      <c r="A34" s="1213"/>
      <c r="B34" s="1204"/>
      <c r="C34" s="1207"/>
      <c r="D34" s="1216" t="s">
        <v>244</v>
      </c>
      <c r="E34" s="1180"/>
      <c r="F34" s="1190"/>
      <c r="G34" s="279" t="s">
        <v>42</v>
      </c>
      <c r="H34" s="288"/>
      <c r="I34" s="285"/>
      <c r="J34" s="599"/>
      <c r="K34" s="599"/>
      <c r="L34" s="1210" t="s">
        <v>245</v>
      </c>
      <c r="M34" s="1218">
        <v>20</v>
      </c>
      <c r="N34" s="1220" t="s">
        <v>226</v>
      </c>
      <c r="O34" s="1220" t="s">
        <v>226</v>
      </c>
      <c r="R34" s="160"/>
    </row>
    <row r="35" spans="1:18" ht="34.9" customHeight="1" x14ac:dyDescent="0.2">
      <c r="A35" s="1213"/>
      <c r="B35" s="1204"/>
      <c r="C35" s="1207"/>
      <c r="D35" s="1217"/>
      <c r="E35" s="1180"/>
      <c r="F35" s="802"/>
      <c r="G35" s="282" t="s">
        <v>21</v>
      </c>
      <c r="H35" s="288">
        <v>613.5</v>
      </c>
      <c r="I35" s="576">
        <v>605</v>
      </c>
      <c r="J35" s="295">
        <v>610</v>
      </c>
      <c r="K35" s="295">
        <v>610</v>
      </c>
      <c r="L35" s="1211"/>
      <c r="M35" s="1219"/>
      <c r="N35" s="1221"/>
      <c r="O35" s="1221"/>
      <c r="R35" s="160"/>
    </row>
    <row r="36" spans="1:18" ht="34.9" customHeight="1" x14ac:dyDescent="0.2">
      <c r="A36" s="1213"/>
      <c r="B36" s="1204"/>
      <c r="C36" s="1207"/>
      <c r="D36" s="577" t="s">
        <v>633</v>
      </c>
      <c r="E36" s="1180"/>
      <c r="F36" s="802"/>
      <c r="G36" s="282" t="s">
        <v>21</v>
      </c>
      <c r="H36" s="280">
        <v>100</v>
      </c>
      <c r="I36" s="576"/>
      <c r="J36" s="295"/>
      <c r="K36" s="295"/>
      <c r="L36" s="581"/>
      <c r="M36" s="582"/>
      <c r="N36" s="583"/>
      <c r="O36" s="583"/>
      <c r="R36" s="160"/>
    </row>
    <row r="37" spans="1:18" ht="36" customHeight="1" x14ac:dyDescent="0.2">
      <c r="A37" s="1214"/>
      <c r="B37" s="1205"/>
      <c r="C37" s="1208"/>
      <c r="D37" s="593" t="s">
        <v>246</v>
      </c>
      <c r="E37" s="1180"/>
      <c r="F37" s="802"/>
      <c r="G37" s="279" t="s">
        <v>21</v>
      </c>
      <c r="H37" s="166">
        <v>78.3</v>
      </c>
      <c r="I37" s="156">
        <v>77</v>
      </c>
      <c r="J37" s="166">
        <v>77</v>
      </c>
      <c r="K37" s="166">
        <v>77</v>
      </c>
      <c r="L37" s="589" t="s">
        <v>247</v>
      </c>
      <c r="M37" s="590">
        <v>54000</v>
      </c>
      <c r="N37" s="588" t="s">
        <v>248</v>
      </c>
      <c r="O37" s="588" t="s">
        <v>248</v>
      </c>
      <c r="R37" s="160"/>
    </row>
    <row r="38" spans="1:18" ht="34.5" customHeight="1" x14ac:dyDescent="0.2">
      <c r="A38" s="1177" t="s">
        <v>18</v>
      </c>
      <c r="B38" s="1188" t="s">
        <v>18</v>
      </c>
      <c r="C38" s="1189" t="s">
        <v>249</v>
      </c>
      <c r="D38" s="1228" t="s">
        <v>250</v>
      </c>
      <c r="E38" s="1180" t="s">
        <v>151</v>
      </c>
      <c r="F38" s="1229" t="s">
        <v>24</v>
      </c>
      <c r="G38" s="282" t="s">
        <v>21</v>
      </c>
      <c r="H38" s="288">
        <v>9.8000000000000007</v>
      </c>
      <c r="I38" s="291">
        <v>56</v>
      </c>
      <c r="J38" s="282">
        <v>56</v>
      </c>
      <c r="K38" s="282">
        <v>56</v>
      </c>
      <c r="L38" s="752" t="s">
        <v>578</v>
      </c>
      <c r="M38" s="1209"/>
      <c r="N38" s="1209"/>
      <c r="O38" s="1209"/>
      <c r="P38" s="297"/>
      <c r="R38" s="160"/>
    </row>
    <row r="39" spans="1:18" ht="34.5" customHeight="1" x14ac:dyDescent="0.2">
      <c r="A39" s="1177"/>
      <c r="B39" s="1188"/>
      <c r="C39" s="1189"/>
      <c r="D39" s="1228"/>
      <c r="E39" s="1180"/>
      <c r="F39" s="1229"/>
      <c r="G39" s="282" t="s">
        <v>42</v>
      </c>
      <c r="H39" s="288">
        <v>2.9</v>
      </c>
      <c r="I39" s="283"/>
      <c r="J39" s="282"/>
      <c r="K39" s="282"/>
      <c r="L39" s="752"/>
      <c r="M39" s="1209"/>
      <c r="N39" s="1209"/>
      <c r="O39" s="1209"/>
      <c r="R39" s="160"/>
    </row>
    <row r="40" spans="1:18" ht="39" customHeight="1" x14ac:dyDescent="0.2">
      <c r="A40" s="1187"/>
      <c r="B40" s="1188"/>
      <c r="C40" s="1189"/>
      <c r="D40" s="1228"/>
      <c r="E40" s="1180"/>
      <c r="F40" s="1229"/>
      <c r="G40" s="284" t="s">
        <v>23</v>
      </c>
      <c r="H40" s="285">
        <f>SUM(H38+H39)</f>
        <v>12.700000000000001</v>
      </c>
      <c r="I40" s="285">
        <f t="shared" ref="I40:K40" si="8">SUM(I38+I39)</f>
        <v>56</v>
      </c>
      <c r="J40" s="284">
        <f t="shared" si="8"/>
        <v>56</v>
      </c>
      <c r="K40" s="284">
        <f t="shared" si="8"/>
        <v>56</v>
      </c>
      <c r="L40" s="752"/>
      <c r="M40" s="1209"/>
      <c r="N40" s="1209"/>
      <c r="O40" s="1209"/>
      <c r="R40" s="160"/>
    </row>
    <row r="41" spans="1:18" ht="41.45" customHeight="1" x14ac:dyDescent="0.2">
      <c r="A41" s="1177" t="s">
        <v>18</v>
      </c>
      <c r="B41" s="1188" t="s">
        <v>18</v>
      </c>
      <c r="C41" s="1189" t="s">
        <v>251</v>
      </c>
      <c r="D41" s="1222" t="s">
        <v>252</v>
      </c>
      <c r="E41" s="1223" t="s">
        <v>151</v>
      </c>
      <c r="F41" s="802" t="s">
        <v>45</v>
      </c>
      <c r="G41" s="282" t="s">
        <v>21</v>
      </c>
      <c r="H41" s="288">
        <v>21.2</v>
      </c>
      <c r="I41" s="293">
        <v>18</v>
      </c>
      <c r="J41" s="279">
        <v>18</v>
      </c>
      <c r="K41" s="279">
        <v>18</v>
      </c>
      <c r="L41" s="1225" t="s">
        <v>253</v>
      </c>
      <c r="M41" s="1226">
        <v>400</v>
      </c>
      <c r="N41" s="1226">
        <v>500</v>
      </c>
      <c r="O41" s="1226">
        <v>500</v>
      </c>
      <c r="P41" s="157"/>
      <c r="R41" s="160"/>
    </row>
    <row r="42" spans="1:18" ht="30.6" customHeight="1" x14ac:dyDescent="0.2">
      <c r="A42" s="1187"/>
      <c r="B42" s="1188"/>
      <c r="C42" s="1189"/>
      <c r="D42" s="1222"/>
      <c r="E42" s="1224"/>
      <c r="F42" s="802"/>
      <c r="G42" s="284" t="s">
        <v>23</v>
      </c>
      <c r="H42" s="285">
        <f>SUM(H41)</f>
        <v>21.2</v>
      </c>
      <c r="I42" s="285">
        <f t="shared" ref="I42:K42" si="9">SUM(I41)</f>
        <v>18</v>
      </c>
      <c r="J42" s="284">
        <f t="shared" si="9"/>
        <v>18</v>
      </c>
      <c r="K42" s="284">
        <f t="shared" si="9"/>
        <v>18</v>
      </c>
      <c r="L42" s="1225"/>
      <c r="M42" s="1227"/>
      <c r="N42" s="1227"/>
      <c r="O42" s="1227"/>
      <c r="R42" s="160"/>
    </row>
    <row r="43" spans="1:18" ht="36" customHeight="1" x14ac:dyDescent="0.2">
      <c r="A43" s="1187" t="s">
        <v>18</v>
      </c>
      <c r="B43" s="1188" t="s">
        <v>18</v>
      </c>
      <c r="C43" s="1233" t="s">
        <v>254</v>
      </c>
      <c r="D43" s="752" t="s">
        <v>255</v>
      </c>
      <c r="E43" s="1223" t="s">
        <v>151</v>
      </c>
      <c r="F43" s="802" t="s">
        <v>29</v>
      </c>
      <c r="G43" s="279" t="s">
        <v>21</v>
      </c>
      <c r="H43" s="598">
        <v>36.200000000000003</v>
      </c>
      <c r="I43" s="286">
        <v>30</v>
      </c>
      <c r="J43" s="279"/>
      <c r="K43" s="279"/>
      <c r="L43" s="1225" t="s">
        <v>718</v>
      </c>
      <c r="M43" s="1227">
        <v>3</v>
      </c>
      <c r="N43" s="1227"/>
      <c r="O43" s="1227"/>
      <c r="P43" s="157"/>
      <c r="R43" s="160"/>
    </row>
    <row r="44" spans="1:18" ht="36.6" customHeight="1" x14ac:dyDescent="0.2">
      <c r="A44" s="1187"/>
      <c r="B44" s="1188"/>
      <c r="C44" s="1234"/>
      <c r="D44" s="752"/>
      <c r="E44" s="1224"/>
      <c r="F44" s="802"/>
      <c r="G44" s="284" t="s">
        <v>23</v>
      </c>
      <c r="H44" s="285">
        <f>SUM(H43)</f>
        <v>36.200000000000003</v>
      </c>
      <c r="I44" s="285">
        <f t="shared" ref="I44:K44" si="10">SUM(I43)</f>
        <v>30</v>
      </c>
      <c r="J44" s="284">
        <f t="shared" si="10"/>
        <v>0</v>
      </c>
      <c r="K44" s="284">
        <f t="shared" si="10"/>
        <v>0</v>
      </c>
      <c r="L44" s="1225"/>
      <c r="M44" s="1227"/>
      <c r="N44" s="1227"/>
      <c r="O44" s="1227"/>
      <c r="R44" s="160"/>
    </row>
    <row r="45" spans="1:18" ht="31.15" customHeight="1" x14ac:dyDescent="0.2">
      <c r="A45" s="1187" t="s">
        <v>18</v>
      </c>
      <c r="B45" s="1188" t="s">
        <v>18</v>
      </c>
      <c r="C45" s="1189" t="s">
        <v>256</v>
      </c>
      <c r="D45" s="752" t="s">
        <v>257</v>
      </c>
      <c r="E45" s="1223" t="s">
        <v>151</v>
      </c>
      <c r="F45" s="1230" t="s">
        <v>32</v>
      </c>
      <c r="G45" s="279" t="s">
        <v>21</v>
      </c>
      <c r="H45" s="288">
        <v>106.3</v>
      </c>
      <c r="I45" s="283">
        <v>106.3</v>
      </c>
      <c r="J45" s="279">
        <v>138.1</v>
      </c>
      <c r="K45" s="279">
        <v>139</v>
      </c>
      <c r="L45" s="1181" t="s">
        <v>258</v>
      </c>
      <c r="M45" s="1231">
        <v>100</v>
      </c>
      <c r="N45" s="1232">
        <v>100</v>
      </c>
      <c r="O45" s="1232">
        <v>100</v>
      </c>
      <c r="R45" s="160"/>
    </row>
    <row r="46" spans="1:18" ht="34.9" customHeight="1" x14ac:dyDescent="0.2">
      <c r="A46" s="1187"/>
      <c r="B46" s="1188"/>
      <c r="C46" s="1189"/>
      <c r="D46" s="752"/>
      <c r="E46" s="1223"/>
      <c r="F46" s="1230"/>
      <c r="G46" s="284" t="s">
        <v>23</v>
      </c>
      <c r="H46" s="285">
        <f>SUM(H45)</f>
        <v>106.3</v>
      </c>
      <c r="I46" s="285">
        <f t="shared" ref="I46:K46" si="11">SUM(I45)</f>
        <v>106.3</v>
      </c>
      <c r="J46" s="285">
        <f t="shared" si="11"/>
        <v>138.1</v>
      </c>
      <c r="K46" s="285">
        <f t="shared" si="11"/>
        <v>139</v>
      </c>
      <c r="L46" s="1181"/>
      <c r="M46" s="1231"/>
      <c r="N46" s="1232"/>
      <c r="O46" s="1232"/>
      <c r="R46" s="160"/>
    </row>
    <row r="47" spans="1:18" ht="35.450000000000003" customHeight="1" x14ac:dyDescent="0.2">
      <c r="A47" s="1187" t="s">
        <v>18</v>
      </c>
      <c r="B47" s="1188" t="s">
        <v>18</v>
      </c>
      <c r="C47" s="1189" t="s">
        <v>259</v>
      </c>
      <c r="D47" s="752" t="s">
        <v>260</v>
      </c>
      <c r="E47" s="1223" t="s">
        <v>151</v>
      </c>
      <c r="F47" s="1230" t="s">
        <v>24</v>
      </c>
      <c r="G47" s="279" t="s">
        <v>21</v>
      </c>
      <c r="H47" s="288">
        <v>0.3</v>
      </c>
      <c r="I47" s="287">
        <v>1</v>
      </c>
      <c r="J47" s="279">
        <v>1</v>
      </c>
      <c r="K47" s="279">
        <v>1</v>
      </c>
      <c r="L47" s="1181" t="s">
        <v>261</v>
      </c>
      <c r="M47" s="1231">
        <v>5</v>
      </c>
      <c r="N47" s="1232">
        <v>5</v>
      </c>
      <c r="O47" s="1232">
        <v>5</v>
      </c>
      <c r="R47" s="160"/>
    </row>
    <row r="48" spans="1:18" ht="39.75" customHeight="1" x14ac:dyDescent="0.2">
      <c r="A48" s="1187"/>
      <c r="B48" s="1188"/>
      <c r="C48" s="1189"/>
      <c r="D48" s="752"/>
      <c r="E48" s="1223"/>
      <c r="F48" s="1230"/>
      <c r="G48" s="284" t="s">
        <v>23</v>
      </c>
      <c r="H48" s="285">
        <f>SUM(H47)</f>
        <v>0.3</v>
      </c>
      <c r="I48" s="285">
        <f t="shared" ref="I48:K48" si="12">SUM(I47)</f>
        <v>1</v>
      </c>
      <c r="J48" s="285">
        <f t="shared" si="12"/>
        <v>1</v>
      </c>
      <c r="K48" s="285">
        <f t="shared" si="12"/>
        <v>1</v>
      </c>
      <c r="L48" s="1181"/>
      <c r="M48" s="1231"/>
      <c r="N48" s="1232"/>
      <c r="O48" s="1232"/>
      <c r="R48" s="160"/>
    </row>
    <row r="49" spans="1:18" ht="18.75" customHeight="1" x14ac:dyDescent="0.2">
      <c r="A49" s="584" t="s">
        <v>18</v>
      </c>
      <c r="B49" s="153" t="s">
        <v>24</v>
      </c>
      <c r="C49" s="1235" t="s">
        <v>652</v>
      </c>
      <c r="D49" s="1235"/>
      <c r="E49" s="1235"/>
      <c r="F49" s="1235"/>
      <c r="G49" s="1235"/>
      <c r="H49" s="1235"/>
      <c r="I49" s="1235"/>
      <c r="J49" s="1235"/>
      <c r="K49" s="1235"/>
      <c r="L49" s="1235"/>
      <c r="M49" s="1235"/>
      <c r="N49" s="1235"/>
      <c r="O49" s="1235"/>
      <c r="R49" s="160"/>
    </row>
    <row r="50" spans="1:18" ht="36" customHeight="1" x14ac:dyDescent="0.2">
      <c r="A50" s="1187" t="s">
        <v>18</v>
      </c>
      <c r="B50" s="1188" t="s">
        <v>24</v>
      </c>
      <c r="C50" s="1236" t="s">
        <v>18</v>
      </c>
      <c r="D50" s="1228" t="s">
        <v>262</v>
      </c>
      <c r="E50" s="1223" t="s">
        <v>151</v>
      </c>
      <c r="F50" s="802" t="s">
        <v>32</v>
      </c>
      <c r="G50" s="282" t="s">
        <v>42</v>
      </c>
      <c r="H50" s="288">
        <v>0.4</v>
      </c>
      <c r="I50" s="283">
        <v>0.4</v>
      </c>
      <c r="J50" s="282">
        <v>0.4</v>
      </c>
      <c r="K50" s="282">
        <v>0.4</v>
      </c>
      <c r="L50" s="752" t="s">
        <v>263</v>
      </c>
      <c r="M50" s="1209" t="s">
        <v>238</v>
      </c>
      <c r="N50" s="1209" t="s">
        <v>238</v>
      </c>
      <c r="O50" s="1209" t="s">
        <v>238</v>
      </c>
      <c r="R50" s="160"/>
    </row>
    <row r="51" spans="1:18" ht="36" customHeight="1" x14ac:dyDescent="0.2">
      <c r="A51" s="1187"/>
      <c r="B51" s="1188"/>
      <c r="C51" s="1237"/>
      <c r="D51" s="1228"/>
      <c r="E51" s="1224"/>
      <c r="F51" s="1238"/>
      <c r="G51" s="284" t="s">
        <v>23</v>
      </c>
      <c r="H51" s="285">
        <f>SUM(H50)</f>
        <v>0.4</v>
      </c>
      <c r="I51" s="285">
        <f t="shared" ref="I51" si="13">SUM(I50)</f>
        <v>0.4</v>
      </c>
      <c r="J51" s="284">
        <f t="shared" ref="J51:K51" si="14">SUM(J50)</f>
        <v>0.4</v>
      </c>
      <c r="K51" s="284">
        <f t="shared" si="14"/>
        <v>0.4</v>
      </c>
      <c r="L51" s="1239"/>
      <c r="M51" s="1209"/>
      <c r="N51" s="1209"/>
      <c r="O51" s="1209"/>
      <c r="R51" s="160"/>
    </row>
    <row r="52" spans="1:18" ht="36" customHeight="1" x14ac:dyDescent="0.2">
      <c r="A52" s="1240" t="s">
        <v>18</v>
      </c>
      <c r="B52" s="1188" t="s">
        <v>24</v>
      </c>
      <c r="C52" s="1236" t="s">
        <v>24</v>
      </c>
      <c r="D52" s="1228" t="s">
        <v>264</v>
      </c>
      <c r="E52" s="1223" t="s">
        <v>151</v>
      </c>
      <c r="F52" s="1190" t="s">
        <v>265</v>
      </c>
      <c r="G52" s="282" t="s">
        <v>42</v>
      </c>
      <c r="H52" s="292">
        <v>3.1</v>
      </c>
      <c r="I52" s="283">
        <v>2.2000000000000002</v>
      </c>
      <c r="J52" s="298">
        <v>2.2000000000000002</v>
      </c>
      <c r="K52" s="299">
        <v>2.2000000000000002</v>
      </c>
      <c r="L52" s="752" t="s">
        <v>266</v>
      </c>
      <c r="M52" s="1209" t="s">
        <v>267</v>
      </c>
      <c r="N52" s="1209" t="s">
        <v>267</v>
      </c>
      <c r="O52" s="1209" t="s">
        <v>267</v>
      </c>
      <c r="R52" s="160"/>
    </row>
    <row r="53" spans="1:18" ht="36" customHeight="1" x14ac:dyDescent="0.2">
      <c r="A53" s="1186"/>
      <c r="B53" s="1209"/>
      <c r="C53" s="1237"/>
      <c r="D53" s="1228"/>
      <c r="E53" s="1224"/>
      <c r="F53" s="1190"/>
      <c r="G53" s="284" t="s">
        <v>23</v>
      </c>
      <c r="H53" s="285">
        <f>SUM(H52)</f>
        <v>3.1</v>
      </c>
      <c r="I53" s="285">
        <f t="shared" ref="I53" si="15">SUM(I52)</f>
        <v>2.2000000000000002</v>
      </c>
      <c r="J53" s="284">
        <f t="shared" ref="J53:K53" si="16">SUM(J52)</f>
        <v>2.2000000000000002</v>
      </c>
      <c r="K53" s="284">
        <f t="shared" si="16"/>
        <v>2.2000000000000002</v>
      </c>
      <c r="L53" s="1239"/>
      <c r="M53" s="1209"/>
      <c r="N53" s="1209"/>
      <c r="O53" s="1209"/>
      <c r="R53" s="160"/>
    </row>
    <row r="54" spans="1:18" ht="36" customHeight="1" x14ac:dyDescent="0.2">
      <c r="A54" s="1187" t="s">
        <v>18</v>
      </c>
      <c r="B54" s="1188" t="s">
        <v>24</v>
      </c>
      <c r="C54" s="1236" t="s">
        <v>29</v>
      </c>
      <c r="D54" s="1228" t="s">
        <v>268</v>
      </c>
      <c r="E54" s="1223" t="s">
        <v>151</v>
      </c>
      <c r="F54" s="1190" t="s">
        <v>46</v>
      </c>
      <c r="G54" s="299" t="s">
        <v>42</v>
      </c>
      <c r="H54" s="288">
        <v>23.1</v>
      </c>
      <c r="I54" s="283">
        <v>23.4</v>
      </c>
      <c r="J54" s="282">
        <v>23.4</v>
      </c>
      <c r="K54" s="279">
        <v>23.4</v>
      </c>
      <c r="L54" s="752" t="s">
        <v>269</v>
      </c>
      <c r="M54" s="1237">
        <v>900</v>
      </c>
      <c r="N54" s="1237">
        <v>900</v>
      </c>
      <c r="O54" s="1237">
        <v>900</v>
      </c>
      <c r="R54" s="160"/>
    </row>
    <row r="55" spans="1:18" ht="36" customHeight="1" x14ac:dyDescent="0.2">
      <c r="A55" s="1237"/>
      <c r="B55" s="1188"/>
      <c r="C55" s="1237"/>
      <c r="D55" s="1228"/>
      <c r="E55" s="1224"/>
      <c r="F55" s="1190"/>
      <c r="G55" s="284" t="s">
        <v>23</v>
      </c>
      <c r="H55" s="285">
        <f>SUM(H54)</f>
        <v>23.1</v>
      </c>
      <c r="I55" s="285">
        <f t="shared" ref="I55" si="17">SUM(I54)</f>
        <v>23.4</v>
      </c>
      <c r="J55" s="284">
        <f t="shared" ref="J55:K55" si="18">SUM(J54)</f>
        <v>23.4</v>
      </c>
      <c r="K55" s="284">
        <f t="shared" si="18"/>
        <v>23.4</v>
      </c>
      <c r="L55" s="1239"/>
      <c r="M55" s="1237"/>
      <c r="N55" s="1237"/>
      <c r="O55" s="1237"/>
      <c r="R55" s="160"/>
    </row>
    <row r="56" spans="1:18" ht="43.5" customHeight="1" x14ac:dyDescent="0.2">
      <c r="A56" s="1187" t="s">
        <v>18</v>
      </c>
      <c r="B56" s="1188" t="s">
        <v>24</v>
      </c>
      <c r="C56" s="1236" t="s">
        <v>38</v>
      </c>
      <c r="D56" s="1228" t="s">
        <v>270</v>
      </c>
      <c r="E56" s="1223" t="s">
        <v>151</v>
      </c>
      <c r="F56" s="802" t="s">
        <v>36</v>
      </c>
      <c r="G56" s="282" t="s">
        <v>42</v>
      </c>
      <c r="H56" s="288">
        <v>24.8</v>
      </c>
      <c r="I56" s="283">
        <v>24.1</v>
      </c>
      <c r="J56" s="282">
        <v>24.1</v>
      </c>
      <c r="K56" s="279">
        <v>24.1</v>
      </c>
      <c r="L56" s="1241" t="s">
        <v>271</v>
      </c>
      <c r="M56" s="1226">
        <v>1</v>
      </c>
      <c r="N56" s="1226">
        <v>1</v>
      </c>
      <c r="O56" s="1226">
        <v>1</v>
      </c>
      <c r="P56" s="157"/>
      <c r="R56" s="160"/>
    </row>
    <row r="57" spans="1:18" ht="39.75" customHeight="1" x14ac:dyDescent="0.2">
      <c r="A57" s="1187"/>
      <c r="B57" s="1188"/>
      <c r="C57" s="1236"/>
      <c r="D57" s="1228"/>
      <c r="E57" s="1224"/>
      <c r="F57" s="802"/>
      <c r="G57" s="284" t="s">
        <v>23</v>
      </c>
      <c r="H57" s="285">
        <f>SUM(H56)</f>
        <v>24.8</v>
      </c>
      <c r="I57" s="285">
        <f t="shared" ref="I57" si="19">SUM(I56)</f>
        <v>24.1</v>
      </c>
      <c r="J57" s="284">
        <f t="shared" ref="J57:K57" si="20">SUM(J56)</f>
        <v>24.1</v>
      </c>
      <c r="K57" s="284">
        <f t="shared" si="20"/>
        <v>24.1</v>
      </c>
      <c r="L57" s="1241"/>
      <c r="M57" s="1226"/>
      <c r="N57" s="1226"/>
      <c r="O57" s="1226"/>
      <c r="R57" s="160"/>
    </row>
    <row r="58" spans="1:18" ht="35.25" customHeight="1" x14ac:dyDescent="0.2">
      <c r="A58" s="1177" t="s">
        <v>18</v>
      </c>
      <c r="B58" s="1178" t="s">
        <v>24</v>
      </c>
      <c r="C58" s="1236" t="s">
        <v>45</v>
      </c>
      <c r="D58" s="1228" t="s">
        <v>272</v>
      </c>
      <c r="E58" s="1223" t="s">
        <v>151</v>
      </c>
      <c r="F58" s="802" t="s">
        <v>46</v>
      </c>
      <c r="G58" s="282" t="s">
        <v>42</v>
      </c>
      <c r="H58" s="288">
        <v>10.4</v>
      </c>
      <c r="I58" s="283">
        <v>11.1</v>
      </c>
      <c r="J58" s="282">
        <v>11.1</v>
      </c>
      <c r="K58" s="279">
        <v>11.1</v>
      </c>
      <c r="L58" s="752" t="s">
        <v>273</v>
      </c>
      <c r="M58" s="1197">
        <v>800</v>
      </c>
      <c r="N58" s="1209" t="s">
        <v>274</v>
      </c>
      <c r="O58" s="1197">
        <v>800</v>
      </c>
    </row>
    <row r="59" spans="1:18" ht="36.75" customHeight="1" x14ac:dyDescent="0.2">
      <c r="A59" s="1177"/>
      <c r="B59" s="1178"/>
      <c r="C59" s="1236"/>
      <c r="D59" s="1228"/>
      <c r="E59" s="1224"/>
      <c r="F59" s="802"/>
      <c r="G59" s="284" t="s">
        <v>23</v>
      </c>
      <c r="H59" s="285">
        <f>SUM(H58)</f>
        <v>10.4</v>
      </c>
      <c r="I59" s="285">
        <f t="shared" ref="I59" si="21">SUM(I58)</f>
        <v>11.1</v>
      </c>
      <c r="J59" s="284">
        <f t="shared" ref="J59:K59" si="22">SUM(J58)</f>
        <v>11.1</v>
      </c>
      <c r="K59" s="284">
        <f t="shared" si="22"/>
        <v>11.1</v>
      </c>
      <c r="L59" s="752"/>
      <c r="M59" s="1237"/>
      <c r="N59" s="1237"/>
      <c r="O59" s="1237"/>
      <c r="R59" s="160"/>
    </row>
    <row r="60" spans="1:18" ht="36" customHeight="1" x14ac:dyDescent="0.2">
      <c r="A60" s="1187" t="s">
        <v>18</v>
      </c>
      <c r="B60" s="1188" t="s">
        <v>24</v>
      </c>
      <c r="C60" s="1236" t="s">
        <v>27</v>
      </c>
      <c r="D60" s="1228" t="s">
        <v>275</v>
      </c>
      <c r="E60" s="1223" t="s">
        <v>151</v>
      </c>
      <c r="F60" s="802" t="s">
        <v>45</v>
      </c>
      <c r="G60" s="282" t="s">
        <v>42</v>
      </c>
      <c r="H60" s="288">
        <v>19.600000000000001</v>
      </c>
      <c r="I60" s="283">
        <v>20.2</v>
      </c>
      <c r="J60" s="282">
        <v>20.2</v>
      </c>
      <c r="K60" s="279">
        <v>20.2</v>
      </c>
      <c r="L60" s="300" t="s">
        <v>276</v>
      </c>
      <c r="M60" s="592" t="s">
        <v>277</v>
      </c>
      <c r="N60" s="592" t="s">
        <v>277</v>
      </c>
      <c r="O60" s="592" t="s">
        <v>277</v>
      </c>
      <c r="R60" s="160"/>
    </row>
    <row r="61" spans="1:18" ht="36" customHeight="1" x14ac:dyDescent="0.2">
      <c r="A61" s="1187"/>
      <c r="B61" s="1188"/>
      <c r="C61" s="1236"/>
      <c r="D61" s="1228"/>
      <c r="E61" s="1224"/>
      <c r="F61" s="802"/>
      <c r="G61" s="284" t="s">
        <v>23</v>
      </c>
      <c r="H61" s="285">
        <f>SUM(H60)</f>
        <v>19.600000000000001</v>
      </c>
      <c r="I61" s="285">
        <f t="shared" ref="I61" si="23">SUM(I60)</f>
        <v>20.2</v>
      </c>
      <c r="J61" s="284">
        <f t="shared" ref="J61:K61" si="24">SUM(J60)</f>
        <v>20.2</v>
      </c>
      <c r="K61" s="284">
        <f t="shared" si="24"/>
        <v>20.2</v>
      </c>
      <c r="L61" s="585" t="s">
        <v>278</v>
      </c>
      <c r="M61" s="179">
        <v>1000</v>
      </c>
      <c r="N61" s="179">
        <v>1100</v>
      </c>
      <c r="O61" s="179">
        <v>1150</v>
      </c>
      <c r="R61" s="160"/>
    </row>
    <row r="62" spans="1:18" ht="51.75" customHeight="1" x14ac:dyDescent="0.2">
      <c r="A62" s="1187" t="s">
        <v>18</v>
      </c>
      <c r="B62" s="1178" t="s">
        <v>24</v>
      </c>
      <c r="C62" s="1236" t="s">
        <v>34</v>
      </c>
      <c r="D62" s="1228" t="s">
        <v>279</v>
      </c>
      <c r="E62" s="1223" t="s">
        <v>151</v>
      </c>
      <c r="F62" s="802" t="s">
        <v>45</v>
      </c>
      <c r="G62" s="282" t="s">
        <v>42</v>
      </c>
      <c r="H62" s="288">
        <v>8.4</v>
      </c>
      <c r="I62" s="283">
        <v>8</v>
      </c>
      <c r="J62" s="282">
        <v>8</v>
      </c>
      <c r="K62" s="279">
        <v>8</v>
      </c>
      <c r="L62" s="580" t="s">
        <v>280</v>
      </c>
      <c r="M62" s="592" t="s">
        <v>235</v>
      </c>
      <c r="N62" s="592" t="s">
        <v>235</v>
      </c>
      <c r="O62" s="592" t="s">
        <v>235</v>
      </c>
      <c r="R62" s="160"/>
    </row>
    <row r="63" spans="1:18" ht="38.25" customHeight="1" x14ac:dyDescent="0.2">
      <c r="A63" s="1187"/>
      <c r="B63" s="1178"/>
      <c r="C63" s="1236"/>
      <c r="D63" s="1228"/>
      <c r="E63" s="1224"/>
      <c r="F63" s="802"/>
      <c r="G63" s="284" t="s">
        <v>23</v>
      </c>
      <c r="H63" s="285">
        <f>SUM(H62)</f>
        <v>8.4</v>
      </c>
      <c r="I63" s="285">
        <f t="shared" ref="I63" si="25">SUM(I62)</f>
        <v>8</v>
      </c>
      <c r="J63" s="285">
        <f t="shared" ref="J63:K63" si="26">SUM(J62)</f>
        <v>8</v>
      </c>
      <c r="K63" s="285">
        <f t="shared" si="26"/>
        <v>8</v>
      </c>
      <c r="L63" s="580" t="s">
        <v>281</v>
      </c>
      <c r="M63" s="179">
        <v>300</v>
      </c>
      <c r="N63" s="179">
        <v>300</v>
      </c>
      <c r="O63" s="179">
        <v>300</v>
      </c>
      <c r="R63" s="160"/>
    </row>
    <row r="64" spans="1:18" ht="33" customHeight="1" x14ac:dyDescent="0.2">
      <c r="A64" s="1187" t="s">
        <v>18</v>
      </c>
      <c r="B64" s="1188" t="s">
        <v>24</v>
      </c>
      <c r="C64" s="1236" t="s">
        <v>36</v>
      </c>
      <c r="D64" s="1228" t="s">
        <v>282</v>
      </c>
      <c r="E64" s="1195" t="s">
        <v>151</v>
      </c>
      <c r="F64" s="802" t="s">
        <v>24</v>
      </c>
      <c r="G64" s="282" t="s">
        <v>42</v>
      </c>
      <c r="H64" s="288">
        <v>1.1000000000000001</v>
      </c>
      <c r="I64" s="283">
        <v>1.9</v>
      </c>
      <c r="J64" s="282">
        <v>1.9</v>
      </c>
      <c r="K64" s="282">
        <v>1.9</v>
      </c>
      <c r="L64" s="752" t="s">
        <v>283</v>
      </c>
      <c r="M64" s="1209" t="s">
        <v>284</v>
      </c>
      <c r="N64" s="1209" t="s">
        <v>284</v>
      </c>
      <c r="O64" s="1209" t="s">
        <v>284</v>
      </c>
      <c r="R64" s="160"/>
    </row>
    <row r="65" spans="1:242" ht="40.5" customHeight="1" x14ac:dyDescent="0.2">
      <c r="A65" s="1187"/>
      <c r="B65" s="1188"/>
      <c r="C65" s="1236"/>
      <c r="D65" s="1228"/>
      <c r="E65" s="1195"/>
      <c r="F65" s="802"/>
      <c r="G65" s="284" t="s">
        <v>23</v>
      </c>
      <c r="H65" s="285">
        <f>SUM(H64)</f>
        <v>1.1000000000000001</v>
      </c>
      <c r="I65" s="285">
        <f t="shared" ref="I65" si="27">SUM(I64)</f>
        <v>1.9</v>
      </c>
      <c r="J65" s="284">
        <f t="shared" ref="J65:K65" si="28">SUM(J64)</f>
        <v>1.9</v>
      </c>
      <c r="K65" s="284">
        <f t="shared" si="28"/>
        <v>1.9</v>
      </c>
      <c r="L65" s="1239"/>
      <c r="M65" s="1209"/>
      <c r="N65" s="1209"/>
      <c r="O65" s="1209"/>
      <c r="R65" s="160"/>
    </row>
    <row r="66" spans="1:242" ht="38.450000000000003" customHeight="1" x14ac:dyDescent="0.2">
      <c r="A66" s="1187" t="s">
        <v>18</v>
      </c>
      <c r="B66" s="1178" t="s">
        <v>24</v>
      </c>
      <c r="C66" s="1236" t="s">
        <v>172</v>
      </c>
      <c r="D66" s="1228" t="s">
        <v>285</v>
      </c>
      <c r="E66" s="1195" t="s">
        <v>151</v>
      </c>
      <c r="F66" s="1198" t="s">
        <v>27</v>
      </c>
      <c r="G66" s="282" t="s">
        <v>42</v>
      </c>
      <c r="H66" s="288">
        <v>20</v>
      </c>
      <c r="I66" s="283">
        <v>24.9</v>
      </c>
      <c r="J66" s="282">
        <v>24.9</v>
      </c>
      <c r="K66" s="279">
        <v>24.9</v>
      </c>
      <c r="L66" s="752" t="s">
        <v>286</v>
      </c>
      <c r="M66" s="1242" t="s">
        <v>287</v>
      </c>
      <c r="N66" s="1242" t="s">
        <v>163</v>
      </c>
      <c r="O66" s="1242" t="s">
        <v>163</v>
      </c>
      <c r="R66" s="160"/>
    </row>
    <row r="67" spans="1:242" ht="30.6" customHeight="1" x14ac:dyDescent="0.2">
      <c r="A67" s="1187"/>
      <c r="B67" s="1188"/>
      <c r="C67" s="1236"/>
      <c r="D67" s="1228"/>
      <c r="E67" s="1195"/>
      <c r="F67" s="1230"/>
      <c r="G67" s="282" t="s">
        <v>21</v>
      </c>
      <c r="H67" s="288">
        <v>5</v>
      </c>
      <c r="I67" s="283"/>
      <c r="J67" s="282">
        <v>0</v>
      </c>
      <c r="K67" s="279">
        <v>0</v>
      </c>
      <c r="L67" s="752"/>
      <c r="M67" s="1242"/>
      <c r="N67" s="1242"/>
      <c r="O67" s="1242"/>
      <c r="R67" s="160"/>
    </row>
    <row r="68" spans="1:242" ht="36.6" customHeight="1" x14ac:dyDescent="0.2">
      <c r="A68" s="1187"/>
      <c r="B68" s="1188"/>
      <c r="C68" s="1236"/>
      <c r="D68" s="1228"/>
      <c r="E68" s="1195"/>
      <c r="F68" s="1230"/>
      <c r="G68" s="284" t="s">
        <v>23</v>
      </c>
      <c r="H68" s="285">
        <f>SUM(H66:H67)</f>
        <v>25</v>
      </c>
      <c r="I68" s="285">
        <f t="shared" ref="I68" si="29">SUM(I66:I67)</f>
        <v>24.9</v>
      </c>
      <c r="J68" s="284">
        <f t="shared" ref="J68:K68" si="30">SUM(J66:J67)</f>
        <v>24.9</v>
      </c>
      <c r="K68" s="284">
        <f t="shared" si="30"/>
        <v>24.9</v>
      </c>
      <c r="L68" s="752"/>
      <c r="M68" s="1186"/>
      <c r="N68" s="1186"/>
      <c r="O68" s="1186"/>
      <c r="R68" s="160"/>
    </row>
    <row r="69" spans="1:242" ht="27" customHeight="1" x14ac:dyDescent="0.2">
      <c r="A69" s="1212" t="s">
        <v>18</v>
      </c>
      <c r="B69" s="1188" t="s">
        <v>24</v>
      </c>
      <c r="C69" s="1243" t="s">
        <v>56</v>
      </c>
      <c r="D69" s="1228" t="s">
        <v>288</v>
      </c>
      <c r="E69" s="1195" t="s">
        <v>151</v>
      </c>
      <c r="F69" s="1190" t="s">
        <v>27</v>
      </c>
      <c r="G69" s="282" t="s">
        <v>42</v>
      </c>
      <c r="H69" s="288">
        <v>7.5</v>
      </c>
      <c r="I69" s="283">
        <v>6.7</v>
      </c>
      <c r="J69" s="282">
        <v>6.7</v>
      </c>
      <c r="K69" s="279">
        <v>6.7</v>
      </c>
      <c r="L69" s="752" t="s">
        <v>289</v>
      </c>
      <c r="M69" s="1237">
        <v>1</v>
      </c>
      <c r="N69" s="1237">
        <v>1</v>
      </c>
      <c r="O69" s="1237">
        <v>1</v>
      </c>
      <c r="R69" s="160"/>
    </row>
    <row r="70" spans="1:242" ht="37.5" customHeight="1" x14ac:dyDescent="0.2">
      <c r="A70" s="1214"/>
      <c r="B70" s="1188"/>
      <c r="C70" s="1186"/>
      <c r="D70" s="1228"/>
      <c r="E70" s="1195"/>
      <c r="F70" s="1190"/>
      <c r="G70" s="284" t="s">
        <v>23</v>
      </c>
      <c r="H70" s="285">
        <f>SUM(H69)</f>
        <v>7.5</v>
      </c>
      <c r="I70" s="285">
        <f t="shared" ref="I70" si="31">SUM(I69)</f>
        <v>6.7</v>
      </c>
      <c r="J70" s="284">
        <f t="shared" ref="J70:K70" si="32">SUM(J69)</f>
        <v>6.7</v>
      </c>
      <c r="K70" s="284">
        <f t="shared" si="32"/>
        <v>6.7</v>
      </c>
      <c r="L70" s="752"/>
      <c r="M70" s="1237"/>
      <c r="N70" s="1237"/>
      <c r="O70" s="1237"/>
      <c r="R70" s="160"/>
    </row>
    <row r="71" spans="1:242" ht="27" customHeight="1" x14ac:dyDescent="0.2">
      <c r="A71" s="1187" t="s">
        <v>18</v>
      </c>
      <c r="B71" s="1188" t="s">
        <v>24</v>
      </c>
      <c r="C71" s="1236" t="s">
        <v>210</v>
      </c>
      <c r="D71" s="1228" t="s">
        <v>198</v>
      </c>
      <c r="E71" s="1195" t="s">
        <v>151</v>
      </c>
      <c r="F71" s="802" t="s">
        <v>38</v>
      </c>
      <c r="G71" s="282" t="s">
        <v>42</v>
      </c>
      <c r="H71" s="292">
        <v>156.5</v>
      </c>
      <c r="I71" s="283">
        <v>199.6</v>
      </c>
      <c r="J71" s="282">
        <v>199.6</v>
      </c>
      <c r="K71" s="282">
        <v>199.6</v>
      </c>
      <c r="L71" s="752" t="s">
        <v>290</v>
      </c>
      <c r="M71" s="1232">
        <v>1420</v>
      </c>
      <c r="N71" s="1232">
        <v>1420</v>
      </c>
      <c r="O71" s="1232">
        <v>1420</v>
      </c>
      <c r="R71" s="160"/>
    </row>
    <row r="72" spans="1:242" ht="29.25" customHeight="1" x14ac:dyDescent="0.2">
      <c r="A72" s="1187"/>
      <c r="B72" s="1188"/>
      <c r="C72" s="1236"/>
      <c r="D72" s="1228"/>
      <c r="E72" s="1195"/>
      <c r="F72" s="802"/>
      <c r="G72" s="282" t="s">
        <v>21</v>
      </c>
      <c r="H72" s="280">
        <v>3.9</v>
      </c>
      <c r="I72" s="283">
        <v>0</v>
      </c>
      <c r="J72" s="282">
        <v>0</v>
      </c>
      <c r="K72" s="282">
        <v>0</v>
      </c>
      <c r="L72" s="752"/>
      <c r="M72" s="1232"/>
      <c r="N72" s="1232"/>
      <c r="O72" s="1232"/>
      <c r="R72" s="160"/>
    </row>
    <row r="73" spans="1:242" ht="30.75" customHeight="1" x14ac:dyDescent="0.2">
      <c r="A73" s="1187"/>
      <c r="B73" s="1188"/>
      <c r="C73" s="1236"/>
      <c r="D73" s="1228"/>
      <c r="E73" s="1195"/>
      <c r="F73" s="802"/>
      <c r="G73" s="284" t="s">
        <v>23</v>
      </c>
      <c r="H73" s="285">
        <f>SUM(H71:H72)</f>
        <v>160.4</v>
      </c>
      <c r="I73" s="285">
        <f t="shared" ref="I73" si="33">SUM(I71:I72)</f>
        <v>199.6</v>
      </c>
      <c r="J73" s="284">
        <f t="shared" ref="J73:K73" si="34">SUM(J71:J72)</f>
        <v>199.6</v>
      </c>
      <c r="K73" s="284">
        <f t="shared" si="34"/>
        <v>199.6</v>
      </c>
      <c r="L73" s="752"/>
      <c r="M73" s="1232"/>
      <c r="N73" s="1232"/>
      <c r="O73" s="1232"/>
      <c r="R73" s="160"/>
    </row>
    <row r="74" spans="1:242" ht="28.5" customHeight="1" x14ac:dyDescent="0.2">
      <c r="A74" s="1187" t="s">
        <v>18</v>
      </c>
      <c r="B74" s="1178" t="s">
        <v>24</v>
      </c>
      <c r="C74" s="1236" t="s">
        <v>50</v>
      </c>
      <c r="D74" s="1228" t="s">
        <v>291</v>
      </c>
      <c r="E74" s="1195" t="s">
        <v>292</v>
      </c>
      <c r="F74" s="1198" t="s">
        <v>32</v>
      </c>
      <c r="G74" s="282" t="s">
        <v>42</v>
      </c>
      <c r="H74" s="279">
        <v>819</v>
      </c>
      <c r="I74" s="283">
        <v>837.8</v>
      </c>
      <c r="J74" s="282">
        <v>837.8</v>
      </c>
      <c r="K74" s="279">
        <v>837.8</v>
      </c>
      <c r="L74" s="752" t="s">
        <v>293</v>
      </c>
      <c r="M74" s="1244" t="s">
        <v>294</v>
      </c>
      <c r="N74" s="1244" t="s">
        <v>294</v>
      </c>
      <c r="O74" s="1244" t="s">
        <v>294</v>
      </c>
      <c r="R74" s="160"/>
    </row>
    <row r="75" spans="1:242" ht="28.5" customHeight="1" x14ac:dyDescent="0.2">
      <c r="A75" s="1187"/>
      <c r="B75" s="1188"/>
      <c r="C75" s="1236"/>
      <c r="D75" s="1228"/>
      <c r="E75" s="1195"/>
      <c r="F75" s="1198"/>
      <c r="G75" s="282" t="s">
        <v>21</v>
      </c>
      <c r="H75" s="280">
        <v>0</v>
      </c>
      <c r="I75" s="283">
        <v>0</v>
      </c>
      <c r="J75" s="282">
        <v>0</v>
      </c>
      <c r="K75" s="279">
        <v>0</v>
      </c>
      <c r="L75" s="752"/>
      <c r="M75" s="1244"/>
      <c r="N75" s="1244"/>
      <c r="O75" s="1244"/>
      <c r="R75" s="160"/>
    </row>
    <row r="76" spans="1:242" ht="28.5" customHeight="1" x14ac:dyDescent="0.2">
      <c r="A76" s="1187"/>
      <c r="B76" s="1178"/>
      <c r="C76" s="1236"/>
      <c r="D76" s="1228"/>
      <c r="E76" s="1195"/>
      <c r="F76" s="1198"/>
      <c r="G76" s="284" t="s">
        <v>23</v>
      </c>
      <c r="H76" s="285">
        <f>SUM(H74:H75)</f>
        <v>819</v>
      </c>
      <c r="I76" s="285">
        <f t="shared" ref="I76" si="35">SUM(I74:I75)</f>
        <v>837.8</v>
      </c>
      <c r="J76" s="284">
        <f t="shared" ref="J76:K76" si="36">SUM(J74:J75)</f>
        <v>837.8</v>
      </c>
      <c r="K76" s="284">
        <f t="shared" si="36"/>
        <v>837.8</v>
      </c>
      <c r="L76" s="752"/>
      <c r="M76" s="1245"/>
      <c r="N76" s="1245"/>
      <c r="O76" s="1245"/>
      <c r="R76" s="160"/>
    </row>
    <row r="77" spans="1:242" s="301" customFormat="1" ht="32.25" customHeight="1" x14ac:dyDescent="0.2">
      <c r="A77" s="1187" t="s">
        <v>18</v>
      </c>
      <c r="B77" s="1246" t="s">
        <v>24</v>
      </c>
      <c r="C77" s="1236" t="s">
        <v>51</v>
      </c>
      <c r="D77" s="1228" t="s">
        <v>755</v>
      </c>
      <c r="E77" s="1180" t="s">
        <v>151</v>
      </c>
      <c r="F77" s="802" t="s">
        <v>32</v>
      </c>
      <c r="G77" s="279" t="s">
        <v>42</v>
      </c>
      <c r="H77" s="288">
        <v>173.7</v>
      </c>
      <c r="I77" s="283">
        <v>93.2</v>
      </c>
      <c r="J77" s="279">
        <v>93.2</v>
      </c>
      <c r="K77" s="279">
        <v>93.2</v>
      </c>
      <c r="L77" s="752" t="s">
        <v>295</v>
      </c>
      <c r="M77" s="1247" t="s">
        <v>296</v>
      </c>
      <c r="N77" s="1247" t="s">
        <v>296</v>
      </c>
      <c r="O77" s="1247" t="s">
        <v>296</v>
      </c>
      <c r="P77" s="140"/>
      <c r="Q77" s="140"/>
      <c r="R77" s="160"/>
      <c r="S77" s="140"/>
      <c r="T77" s="140"/>
      <c r="U77" s="140"/>
      <c r="V77" s="140"/>
      <c r="W77" s="140"/>
      <c r="X77" s="140"/>
      <c r="Y77" s="140"/>
      <c r="Z77" s="140"/>
      <c r="AA77" s="140"/>
      <c r="AB77" s="140"/>
      <c r="AC77" s="140"/>
      <c r="AD77" s="140"/>
      <c r="AE77" s="140"/>
      <c r="AF77" s="140"/>
      <c r="AG77" s="140"/>
      <c r="AH77" s="140"/>
      <c r="AI77" s="140"/>
      <c r="AJ77" s="140"/>
      <c r="AK77" s="140"/>
      <c r="AL77" s="140"/>
      <c r="AM77" s="140"/>
      <c r="AN77" s="140"/>
      <c r="AO77" s="140"/>
      <c r="AP77" s="140"/>
      <c r="AQ77" s="140"/>
      <c r="AR77" s="140"/>
      <c r="AS77" s="140"/>
      <c r="AT77" s="140"/>
      <c r="AU77" s="140"/>
      <c r="AV77" s="140"/>
      <c r="AW77" s="140"/>
      <c r="AX77" s="140"/>
      <c r="AY77" s="140"/>
      <c r="AZ77" s="140"/>
      <c r="BA77" s="140"/>
      <c r="BB77" s="140"/>
      <c r="BC77" s="140"/>
      <c r="BD77" s="140"/>
      <c r="BE77" s="140"/>
      <c r="BF77" s="140"/>
      <c r="BG77" s="140"/>
      <c r="BH77" s="140"/>
      <c r="BI77" s="140"/>
      <c r="BJ77" s="140"/>
      <c r="BK77" s="140"/>
      <c r="BL77" s="140"/>
      <c r="BM77" s="140"/>
      <c r="BN77" s="140"/>
      <c r="BO77" s="140"/>
      <c r="BP77" s="140"/>
      <c r="BQ77" s="140"/>
      <c r="BR77" s="140"/>
      <c r="BS77" s="140"/>
      <c r="BT77" s="140"/>
      <c r="BU77" s="140"/>
      <c r="BV77" s="140"/>
      <c r="BW77" s="140"/>
      <c r="BX77" s="140"/>
      <c r="BY77" s="140"/>
      <c r="BZ77" s="140"/>
      <c r="CA77" s="140"/>
      <c r="CB77" s="140"/>
      <c r="CC77" s="140"/>
      <c r="CD77" s="140"/>
      <c r="CE77" s="140"/>
      <c r="CF77" s="140"/>
      <c r="CG77" s="140"/>
      <c r="CH77" s="140"/>
      <c r="CI77" s="140"/>
      <c r="CJ77" s="140"/>
      <c r="CK77" s="140"/>
      <c r="CL77" s="140"/>
      <c r="CM77" s="140"/>
      <c r="CN77" s="140"/>
      <c r="CO77" s="140"/>
      <c r="CP77" s="140"/>
      <c r="CQ77" s="140"/>
      <c r="CR77" s="140"/>
      <c r="CS77" s="140"/>
      <c r="CT77" s="140"/>
      <c r="CU77" s="140"/>
      <c r="CV77" s="140"/>
      <c r="CW77" s="140"/>
      <c r="CX77" s="140"/>
      <c r="CY77" s="140"/>
      <c r="CZ77" s="140"/>
      <c r="DA77" s="140"/>
      <c r="DB77" s="140"/>
      <c r="DC77" s="140"/>
      <c r="DD77" s="140"/>
      <c r="DE77" s="140"/>
      <c r="DF77" s="140"/>
      <c r="DG77" s="140"/>
      <c r="DH77" s="140"/>
      <c r="DI77" s="140"/>
      <c r="DJ77" s="140"/>
      <c r="DK77" s="140"/>
      <c r="DL77" s="140"/>
      <c r="DM77" s="140"/>
      <c r="DN77" s="140"/>
      <c r="DO77" s="140"/>
      <c r="DP77" s="140"/>
      <c r="DQ77" s="140"/>
      <c r="DR77" s="140"/>
      <c r="DS77" s="140"/>
      <c r="DT77" s="140"/>
      <c r="DU77" s="140"/>
      <c r="DV77" s="140"/>
      <c r="DW77" s="140"/>
      <c r="DX77" s="140"/>
      <c r="DY77" s="140"/>
      <c r="DZ77" s="140"/>
      <c r="EA77" s="140"/>
      <c r="EB77" s="140"/>
      <c r="EC77" s="140"/>
      <c r="ED77" s="140"/>
      <c r="EE77" s="140"/>
      <c r="EF77" s="140"/>
      <c r="EG77" s="140"/>
      <c r="EH77" s="140"/>
      <c r="EI77" s="140"/>
      <c r="EJ77" s="140"/>
      <c r="EK77" s="140"/>
      <c r="EL77" s="140"/>
      <c r="EM77" s="140"/>
      <c r="EN77" s="140"/>
      <c r="EO77" s="140"/>
      <c r="EP77" s="140"/>
      <c r="EQ77" s="140"/>
      <c r="ER77" s="140"/>
      <c r="ES77" s="140"/>
      <c r="ET77" s="140"/>
      <c r="EU77" s="140"/>
      <c r="EV77" s="140"/>
      <c r="EW77" s="140"/>
      <c r="EX77" s="140"/>
      <c r="EY77" s="140"/>
      <c r="EZ77" s="140"/>
      <c r="FA77" s="140"/>
      <c r="FB77" s="140"/>
      <c r="FC77" s="140"/>
      <c r="FD77" s="140"/>
      <c r="FE77" s="140"/>
      <c r="FF77" s="140"/>
      <c r="FG77" s="140"/>
      <c r="FH77" s="140"/>
      <c r="FI77" s="140"/>
      <c r="FJ77" s="140"/>
      <c r="FK77" s="140"/>
      <c r="FL77" s="140"/>
      <c r="FM77" s="140"/>
      <c r="FN77" s="140"/>
      <c r="FO77" s="140"/>
      <c r="FP77" s="140"/>
      <c r="FQ77" s="140"/>
      <c r="FR77" s="140"/>
      <c r="FS77" s="140"/>
      <c r="FT77" s="140"/>
      <c r="FU77" s="140"/>
      <c r="FV77" s="140"/>
      <c r="FW77" s="140"/>
      <c r="FX77" s="140"/>
      <c r="FY77" s="140"/>
      <c r="FZ77" s="140"/>
      <c r="GA77" s="140"/>
      <c r="GB77" s="140"/>
      <c r="GC77" s="140"/>
      <c r="GD77" s="140"/>
      <c r="GE77" s="140"/>
      <c r="GF77" s="140"/>
      <c r="GG77" s="140"/>
      <c r="GH77" s="140"/>
      <c r="GI77" s="140"/>
      <c r="GJ77" s="140"/>
      <c r="GK77" s="140"/>
      <c r="GL77" s="140"/>
      <c r="GM77" s="140"/>
      <c r="GN77" s="140"/>
      <c r="GO77" s="140"/>
      <c r="GP77" s="140"/>
      <c r="GQ77" s="140"/>
      <c r="GR77" s="140"/>
      <c r="GS77" s="140"/>
      <c r="GT77" s="140"/>
      <c r="GU77" s="140"/>
      <c r="GV77" s="140"/>
      <c r="GW77" s="140"/>
      <c r="GX77" s="140"/>
      <c r="GY77" s="140"/>
      <c r="GZ77" s="140"/>
      <c r="HA77" s="140"/>
      <c r="HB77" s="140"/>
      <c r="HC77" s="140"/>
      <c r="HD77" s="140"/>
      <c r="HE77" s="140"/>
      <c r="HF77" s="140"/>
      <c r="HG77" s="140"/>
      <c r="HH77" s="140"/>
      <c r="HI77" s="140"/>
      <c r="HJ77" s="140"/>
      <c r="HK77" s="140"/>
      <c r="HL77" s="140"/>
      <c r="HM77" s="140"/>
      <c r="HN77" s="140"/>
      <c r="HO77" s="140"/>
      <c r="HP77" s="140"/>
      <c r="HQ77" s="140"/>
      <c r="HR77" s="140"/>
      <c r="HS77" s="140"/>
      <c r="HT77" s="140"/>
      <c r="HU77" s="140"/>
      <c r="HV77" s="140"/>
      <c r="HW77" s="140"/>
      <c r="HX77" s="140"/>
      <c r="HY77" s="140"/>
      <c r="HZ77" s="140"/>
      <c r="IA77" s="140"/>
      <c r="IB77" s="140"/>
      <c r="IC77" s="140"/>
      <c r="ID77" s="140"/>
      <c r="IE77" s="140"/>
      <c r="IF77" s="140"/>
      <c r="IG77" s="140"/>
      <c r="IH77" s="140"/>
    </row>
    <row r="78" spans="1:242" ht="32.25" customHeight="1" x14ac:dyDescent="0.2">
      <c r="A78" s="1187"/>
      <c r="B78" s="1246"/>
      <c r="C78" s="1236"/>
      <c r="D78" s="1228"/>
      <c r="E78" s="1180"/>
      <c r="F78" s="802"/>
      <c r="G78" s="279" t="s">
        <v>21</v>
      </c>
      <c r="H78" s="288"/>
      <c r="I78" s="576">
        <v>40</v>
      </c>
      <c r="J78" s="279">
        <v>40</v>
      </c>
      <c r="K78" s="279">
        <v>40</v>
      </c>
      <c r="L78" s="752"/>
      <c r="M78" s="1247"/>
      <c r="N78" s="1247"/>
      <c r="O78" s="1247"/>
      <c r="R78" s="160"/>
    </row>
    <row r="79" spans="1:242" ht="33" customHeight="1" x14ac:dyDescent="0.2">
      <c r="A79" s="1187"/>
      <c r="B79" s="1186"/>
      <c r="C79" s="1236"/>
      <c r="D79" s="1228"/>
      <c r="E79" s="1180"/>
      <c r="F79" s="802"/>
      <c r="G79" s="284" t="s">
        <v>23</v>
      </c>
      <c r="H79" s="285">
        <f>SUM(H77)</f>
        <v>173.7</v>
      </c>
      <c r="I79" s="285">
        <f>SUM(I77:I78)</f>
        <v>133.19999999999999</v>
      </c>
      <c r="J79" s="284">
        <f t="shared" ref="J79:K79" si="37">SUM(J77)</f>
        <v>93.2</v>
      </c>
      <c r="K79" s="284">
        <f t="shared" si="37"/>
        <v>93.2</v>
      </c>
      <c r="L79" s="752"/>
      <c r="M79" s="1247"/>
      <c r="N79" s="1247"/>
      <c r="O79" s="1247"/>
      <c r="R79" s="160"/>
    </row>
    <row r="80" spans="1:242" ht="33" customHeight="1" x14ac:dyDescent="0.2">
      <c r="A80" s="1248" t="s">
        <v>18</v>
      </c>
      <c r="B80" s="1246" t="s">
        <v>24</v>
      </c>
      <c r="C80" s="1236" t="s">
        <v>226</v>
      </c>
      <c r="D80" s="1228" t="s">
        <v>297</v>
      </c>
      <c r="E80" s="1180" t="s">
        <v>151</v>
      </c>
      <c r="F80" s="1198" t="s">
        <v>36</v>
      </c>
      <c r="G80" s="279" t="s">
        <v>42</v>
      </c>
      <c r="H80" s="288">
        <v>27.2</v>
      </c>
      <c r="I80" s="283">
        <v>27.2</v>
      </c>
      <c r="J80" s="292">
        <v>27.2</v>
      </c>
      <c r="K80" s="292">
        <v>27.2</v>
      </c>
      <c r="L80" s="752" t="s">
        <v>298</v>
      </c>
      <c r="M80" s="1209" t="s">
        <v>46</v>
      </c>
      <c r="N80" s="1209" t="s">
        <v>46</v>
      </c>
      <c r="O80" s="1209" t="s">
        <v>46</v>
      </c>
      <c r="R80" s="160"/>
    </row>
    <row r="81" spans="1:18" ht="33" customHeight="1" x14ac:dyDescent="0.2">
      <c r="A81" s="1249"/>
      <c r="B81" s="1186"/>
      <c r="C81" s="1236"/>
      <c r="D81" s="1228"/>
      <c r="E81" s="1180"/>
      <c r="F81" s="1198"/>
      <c r="G81" s="284" t="s">
        <v>23</v>
      </c>
      <c r="H81" s="285">
        <f t="shared" ref="H81:K81" si="38">SUM(H80)</f>
        <v>27.2</v>
      </c>
      <c r="I81" s="285">
        <f t="shared" si="38"/>
        <v>27.2</v>
      </c>
      <c r="J81" s="284">
        <f t="shared" si="38"/>
        <v>27.2</v>
      </c>
      <c r="K81" s="284">
        <f t="shared" si="38"/>
        <v>27.2</v>
      </c>
      <c r="L81" s="752"/>
      <c r="M81" s="1209"/>
      <c r="N81" s="1209"/>
      <c r="O81" s="1209"/>
      <c r="R81" s="160"/>
    </row>
    <row r="82" spans="1:18" ht="32.25" customHeight="1" x14ac:dyDescent="0.2">
      <c r="A82" s="1240" t="s">
        <v>18</v>
      </c>
      <c r="B82" s="1246" t="s">
        <v>24</v>
      </c>
      <c r="C82" s="1243" t="s">
        <v>229</v>
      </c>
      <c r="D82" s="1181" t="s">
        <v>299</v>
      </c>
      <c r="E82" s="1180" t="s">
        <v>151</v>
      </c>
      <c r="F82" s="1252" t="s">
        <v>18</v>
      </c>
      <c r="G82" s="279" t="s">
        <v>42</v>
      </c>
      <c r="H82" s="603">
        <v>8.5</v>
      </c>
      <c r="I82" s="283">
        <v>8.5</v>
      </c>
      <c r="J82" s="96">
        <v>8.5</v>
      </c>
      <c r="K82" s="96">
        <v>8.5</v>
      </c>
      <c r="L82" s="1225" t="s">
        <v>300</v>
      </c>
      <c r="M82" s="1202" t="s">
        <v>46</v>
      </c>
      <c r="N82" s="1202" t="s">
        <v>46</v>
      </c>
      <c r="O82" s="1202" t="s">
        <v>46</v>
      </c>
      <c r="R82" s="160"/>
    </row>
    <row r="83" spans="1:18" ht="29.25" customHeight="1" x14ac:dyDescent="0.2">
      <c r="A83" s="1186"/>
      <c r="B83" s="1186"/>
      <c r="C83" s="1186"/>
      <c r="D83" s="1181"/>
      <c r="E83" s="1180"/>
      <c r="F83" s="1252"/>
      <c r="G83" s="284" t="s">
        <v>23</v>
      </c>
      <c r="H83" s="285">
        <f>SUM(H82)</f>
        <v>8.5</v>
      </c>
      <c r="I83" s="285">
        <f t="shared" ref="I83:K83" si="39">SUM(I82)</f>
        <v>8.5</v>
      </c>
      <c r="J83" s="284">
        <f t="shared" si="39"/>
        <v>8.5</v>
      </c>
      <c r="K83" s="284">
        <f t="shared" si="39"/>
        <v>8.5</v>
      </c>
      <c r="L83" s="1225"/>
      <c r="M83" s="1226"/>
      <c r="N83" s="1226"/>
      <c r="O83" s="1226"/>
      <c r="R83" s="160"/>
    </row>
    <row r="84" spans="1:18" ht="15.75" x14ac:dyDescent="0.2">
      <c r="A84" s="302" t="s">
        <v>32</v>
      </c>
      <c r="B84" s="302"/>
      <c r="C84" s="1250" t="s">
        <v>107</v>
      </c>
      <c r="D84" s="1250"/>
      <c r="E84" s="1250"/>
      <c r="F84" s="1250"/>
      <c r="G84" s="1250"/>
      <c r="H84" s="303">
        <f>SUM(H14,H16,H19,H22,H24,H26,H28,H29,H33,H40,H42,H44,H46,H48,H83,H81,H79,H76,H73,H70,H68,H65,H63,H61,H59,H57,H55,H53,H51)</f>
        <v>4668.9999999999991</v>
      </c>
      <c r="I84" s="303">
        <f>SUM(I14,I16,I19,I22,I24,I26,I28,I29,I33,I40,I42,I44,I46,I48,I83,I81,I79,I76,I73,I70,I68,I65,I63,I61,I59,I57,I55,I53,I51)</f>
        <v>4880.4999999999991</v>
      </c>
      <c r="J84" s="303">
        <f>SUM(J14,J16,J19,J22,J24,J26,J28,J29,J33,J40,J42,J44,J46,J48,J83,J81,J79,J76,J73,J70,J68,J65,J63,J61,J59,J57,J55,J53,J51)</f>
        <v>4755.6419999999989</v>
      </c>
      <c r="K84" s="303">
        <f>SUM(K14,K16,K19,K22,K24,K26,K28,K29,K33,K40,K42,K44,K46,K48,K83,K81,K79,K76,K73,K70,K68,K65,K63,K61,K59,K57,K55,K53,K51)</f>
        <v>4818.9100199999984</v>
      </c>
      <c r="L84" s="1251"/>
      <c r="M84" s="1251"/>
      <c r="N84" s="1251"/>
      <c r="O84" s="1251"/>
      <c r="R84" s="160"/>
    </row>
    <row r="85" spans="1:18" ht="15.75" x14ac:dyDescent="0.2">
      <c r="A85" s="304"/>
      <c r="B85" s="305"/>
      <c r="C85" s="306"/>
      <c r="D85" s="306"/>
      <c r="E85" s="306"/>
      <c r="F85" s="306"/>
      <c r="G85" s="306"/>
      <c r="H85" s="307"/>
      <c r="I85" s="307"/>
      <c r="J85" s="307"/>
      <c r="K85" s="307"/>
      <c r="L85" s="308"/>
      <c r="M85" s="309"/>
      <c r="N85" s="309"/>
      <c r="O85" s="309"/>
      <c r="R85" s="160"/>
    </row>
    <row r="86" spans="1:18" ht="21" customHeight="1" x14ac:dyDescent="0.2">
      <c r="A86" s="310"/>
      <c r="B86" s="310"/>
      <c r="C86" s="310"/>
      <c r="D86" s="310"/>
      <c r="E86" s="310"/>
      <c r="F86" s="310"/>
      <c r="G86" s="310"/>
      <c r="H86" s="310"/>
      <c r="I86" s="310"/>
      <c r="J86" s="189"/>
      <c r="K86" s="189"/>
      <c r="L86" s="311"/>
      <c r="M86" s="311"/>
      <c r="N86" s="311"/>
      <c r="O86" s="311"/>
      <c r="R86" s="160"/>
    </row>
    <row r="87" spans="1:18" ht="25.5" customHeight="1" x14ac:dyDescent="0.2">
      <c r="A87" s="127"/>
      <c r="B87" s="128"/>
      <c r="C87" s="312"/>
      <c r="D87" s="312"/>
      <c r="E87" s="312"/>
      <c r="F87" s="312"/>
      <c r="G87" s="1253" t="s">
        <v>108</v>
      </c>
      <c r="H87" s="1253"/>
      <c r="I87" s="1253"/>
      <c r="J87" s="1254"/>
      <c r="K87" s="313"/>
      <c r="L87" s="190"/>
      <c r="M87" s="190"/>
      <c r="N87" s="190"/>
      <c r="O87" s="190"/>
      <c r="R87" s="160"/>
    </row>
    <row r="88" spans="1:18" ht="48" customHeight="1" x14ac:dyDescent="0.2">
      <c r="A88" s="1255" t="s">
        <v>109</v>
      </c>
      <c r="B88" s="1256"/>
      <c r="C88" s="1256"/>
      <c r="D88" s="1256"/>
      <c r="E88" s="1256"/>
      <c r="F88" s="1256"/>
      <c r="G88" s="1257"/>
      <c r="H88" s="579" t="s">
        <v>657</v>
      </c>
      <c r="I88" s="579" t="s">
        <v>660</v>
      </c>
      <c r="J88" s="579" t="s">
        <v>110</v>
      </c>
      <c r="K88" s="579" t="s">
        <v>661</v>
      </c>
      <c r="L88" s="190"/>
      <c r="M88" s="190"/>
      <c r="N88" s="190"/>
      <c r="O88" s="190"/>
    </row>
    <row r="89" spans="1:18" ht="17.25" customHeight="1" x14ac:dyDescent="0.2">
      <c r="A89" s="1258" t="s">
        <v>111</v>
      </c>
      <c r="B89" s="1259"/>
      <c r="C89" s="1259"/>
      <c r="D89" s="1259"/>
      <c r="E89" s="1259"/>
      <c r="F89" s="1259"/>
      <c r="G89" s="1260"/>
      <c r="H89" s="465">
        <f>SUM(H90:H93)</f>
        <v>4669</v>
      </c>
      <c r="I89" s="466">
        <f>SUM(I90:I93)</f>
        <v>4880.5</v>
      </c>
      <c r="J89" s="465">
        <f>SUM(J90:J93)</f>
        <v>4755.6419999999998</v>
      </c>
      <c r="K89" s="465">
        <f>SUM(K90:K93)</f>
        <v>4818.9100200000003</v>
      </c>
      <c r="L89" s="190"/>
      <c r="M89" s="190"/>
      <c r="N89" s="190"/>
      <c r="O89" s="190"/>
    </row>
    <row r="90" spans="1:18" ht="17.25" customHeight="1" x14ac:dyDescent="0.2">
      <c r="A90" s="1261" t="s">
        <v>112</v>
      </c>
      <c r="B90" s="1262"/>
      <c r="C90" s="1262"/>
      <c r="D90" s="1262"/>
      <c r="E90" s="1262"/>
      <c r="F90" s="1262"/>
      <c r="G90" s="1263"/>
      <c r="H90" s="464">
        <f>SUM(H12,H15,H17,H20,H23,H25,H27,H30,H32,H35,H36,H37,H38,H41,H43,H45,H47,H67,H72,H75)</f>
        <v>3351.1000000000004</v>
      </c>
      <c r="I90" s="464">
        <f>SUM(I12,I15,I17,I20,I23,I25,I27,I30,I32,I35,I36,I37,I38,I41,I43,I45,I47,I67,I72,I75,I78)</f>
        <v>3591.3</v>
      </c>
      <c r="J90" s="464">
        <f>SUM(J12,J15,J17,J20,J23,J25,J27,J30,J32,J35,J36,J37,J38,J41,J43,J45,J47,J67,J72,J75)</f>
        <v>3466.442</v>
      </c>
      <c r="K90" s="464">
        <f>SUM(K12,K15,K17,K20,K23,K25,K27,K30,K32,K35,K36,K37,K38,K41,K43,K45,K47,K67,K72,K75)</f>
        <v>3529.71002</v>
      </c>
    </row>
    <row r="91" spans="1:18" ht="17.25" customHeight="1" x14ac:dyDescent="0.25">
      <c r="A91" s="1264" t="s">
        <v>113</v>
      </c>
      <c r="B91" s="1265"/>
      <c r="C91" s="1265"/>
      <c r="D91" s="1265"/>
      <c r="E91" s="1265"/>
      <c r="F91" s="1265"/>
      <c r="G91" s="1266"/>
      <c r="H91" s="464"/>
      <c r="I91" s="464"/>
      <c r="J91" s="464"/>
      <c r="K91" s="464"/>
    </row>
    <row r="92" spans="1:18" ht="17.25" customHeight="1" x14ac:dyDescent="0.25">
      <c r="A92" s="1264" t="s">
        <v>114</v>
      </c>
      <c r="B92" s="1265"/>
      <c r="C92" s="1265"/>
      <c r="D92" s="1265"/>
      <c r="E92" s="1265"/>
      <c r="F92" s="1265"/>
      <c r="G92" s="1266"/>
      <c r="H92" s="464">
        <f>SUM(H13+H18+H21+H31+H34+H39+H50+H52+H54+H56+H58+H60+H62+H64+H66+H69+H71+H74+H77+H80+H82)</f>
        <v>1317.9</v>
      </c>
      <c r="I92" s="464">
        <f>SUM(I13+I21+I31+I34+I39+I50+I52+I54+I56+I58+I60+I62+I64+I66+I69+I71+I74+I77+I80+I82)</f>
        <v>1289.2</v>
      </c>
      <c r="J92" s="464">
        <f>SUM(J13+J21+J31+J34+J39+J50+J52+J54+J56+J58+J60+J62+J64+J66+J69+J71+J74+J77+J80+J82)</f>
        <v>1289.2</v>
      </c>
      <c r="K92" s="464">
        <f>SUM(K13+K21+K31+K34+K39+K50+K52+K54+K56+K58+K60+K62+K64+K66+K69+K71+K74+K77+K80+K82)</f>
        <v>1289.2</v>
      </c>
      <c r="L92" s="315"/>
      <c r="M92" s="315"/>
      <c r="N92" s="315"/>
      <c r="O92" s="315"/>
    </row>
    <row r="93" spans="1:18" ht="17.25" customHeight="1" x14ac:dyDescent="0.2">
      <c r="A93" s="1269" t="s">
        <v>115</v>
      </c>
      <c r="B93" s="1270"/>
      <c r="C93" s="1270"/>
      <c r="D93" s="1270"/>
      <c r="E93" s="1270"/>
      <c r="F93" s="1270"/>
      <c r="G93" s="1271"/>
      <c r="H93" s="464"/>
      <c r="I93" s="464"/>
      <c r="J93" s="464"/>
      <c r="K93" s="464"/>
      <c r="L93" s="311"/>
      <c r="M93" s="311"/>
      <c r="N93" s="311"/>
      <c r="O93" s="311"/>
    </row>
    <row r="94" spans="1:18" ht="17.25" customHeight="1" x14ac:dyDescent="0.2">
      <c r="A94" s="1258" t="s">
        <v>116</v>
      </c>
      <c r="B94" s="1259"/>
      <c r="C94" s="1259"/>
      <c r="D94" s="1259"/>
      <c r="E94" s="1259"/>
      <c r="F94" s="1259"/>
      <c r="G94" s="1260"/>
      <c r="H94" s="465">
        <f>SUM(H95:H97)</f>
        <v>0</v>
      </c>
      <c r="I94" s="466">
        <f>SUM(I95:I97)</f>
        <v>0</v>
      </c>
      <c r="J94" s="465">
        <f>SUM(J95:J97)</f>
        <v>0</v>
      </c>
      <c r="K94" s="465">
        <f>SUM(K95:K97)</f>
        <v>0</v>
      </c>
      <c r="L94" s="311"/>
      <c r="M94" s="311"/>
      <c r="N94" s="311"/>
      <c r="O94" s="311"/>
    </row>
    <row r="95" spans="1:18" ht="17.25" customHeight="1" x14ac:dyDescent="0.2">
      <c r="A95" s="1272" t="s">
        <v>117</v>
      </c>
      <c r="B95" s="1273"/>
      <c r="C95" s="1273"/>
      <c r="D95" s="1273"/>
      <c r="E95" s="1273"/>
      <c r="F95" s="1273"/>
      <c r="G95" s="1274"/>
      <c r="H95" s="464"/>
      <c r="I95" s="464"/>
      <c r="J95" s="464"/>
      <c r="K95" s="464"/>
      <c r="L95" s="311"/>
      <c r="M95" s="311"/>
      <c r="N95" s="311"/>
      <c r="O95" s="311"/>
    </row>
    <row r="96" spans="1:18" ht="17.25" customHeight="1" x14ac:dyDescent="0.2">
      <c r="A96" s="1275" t="s">
        <v>118</v>
      </c>
      <c r="B96" s="1276"/>
      <c r="C96" s="1276"/>
      <c r="D96" s="1276"/>
      <c r="E96" s="1276"/>
      <c r="F96" s="1276"/>
      <c r="G96" s="1277"/>
      <c r="H96" s="464"/>
      <c r="I96" s="464"/>
      <c r="J96" s="464"/>
      <c r="K96" s="464"/>
      <c r="L96" s="311"/>
      <c r="M96" s="311"/>
      <c r="N96" s="311"/>
      <c r="O96" s="311"/>
    </row>
    <row r="97" spans="1:18" ht="17.25" customHeight="1" x14ac:dyDescent="0.2">
      <c r="A97" s="1275" t="s">
        <v>119</v>
      </c>
      <c r="B97" s="1276"/>
      <c r="C97" s="1276"/>
      <c r="D97" s="1276"/>
      <c r="E97" s="1276"/>
      <c r="F97" s="1276"/>
      <c r="G97" s="1277"/>
      <c r="H97" s="463"/>
      <c r="I97" s="463"/>
      <c r="J97" s="463"/>
      <c r="K97" s="463"/>
      <c r="L97" s="311"/>
      <c r="M97" s="311"/>
      <c r="N97" s="311"/>
      <c r="O97" s="311"/>
    </row>
    <row r="98" spans="1:18" ht="17.25" customHeight="1" x14ac:dyDescent="0.2">
      <c r="A98" s="1278" t="s">
        <v>120</v>
      </c>
      <c r="B98" s="1279"/>
      <c r="C98" s="1279"/>
      <c r="D98" s="1279"/>
      <c r="E98" s="1279"/>
      <c r="F98" s="1279"/>
      <c r="G98" s="1280"/>
      <c r="H98" s="462">
        <f>SUM(H89,H94)</f>
        <v>4669</v>
      </c>
      <c r="I98" s="462">
        <f>SUM(I89,I94)</f>
        <v>4880.5</v>
      </c>
      <c r="J98" s="462">
        <f>SUM(J89,J94)</f>
        <v>4755.6419999999998</v>
      </c>
      <c r="K98" s="462">
        <f>SUM(K89,K94)</f>
        <v>4818.9100200000003</v>
      </c>
      <c r="L98" s="311"/>
      <c r="M98" s="311"/>
      <c r="N98" s="311"/>
      <c r="O98" s="311"/>
    </row>
    <row r="99" spans="1:18" ht="17.25" customHeight="1" x14ac:dyDescent="0.2">
      <c r="C99" s="196"/>
      <c r="D99" s="196"/>
      <c r="E99" s="196"/>
      <c r="F99" s="196"/>
      <c r="G99" s="196"/>
      <c r="H99" s="196"/>
      <c r="I99" s="196"/>
      <c r="J99" s="189"/>
      <c r="K99" s="189"/>
      <c r="L99" s="311"/>
      <c r="M99" s="311"/>
      <c r="N99" s="311"/>
      <c r="O99" s="311"/>
    </row>
    <row r="100" spans="1:18" ht="17.25" customHeight="1" x14ac:dyDescent="0.2">
      <c r="B100" s="600"/>
      <c r="C100" s="600"/>
      <c r="D100" s="1267" t="s">
        <v>121</v>
      </c>
      <c r="E100" s="1267"/>
      <c r="F100" s="1267"/>
      <c r="G100" s="1267"/>
      <c r="H100" s="1267"/>
      <c r="I100" s="1267"/>
      <c r="J100" s="601"/>
      <c r="K100" s="313"/>
      <c r="L100" s="198"/>
      <c r="M100" s="313"/>
      <c r="N100" s="316"/>
      <c r="O100" s="316"/>
    </row>
    <row r="101" spans="1:18" ht="17.25" customHeight="1" x14ac:dyDescent="0.2">
      <c r="B101" s="1268" t="s">
        <v>122</v>
      </c>
      <c r="C101" s="1268"/>
      <c r="D101" s="1268"/>
      <c r="E101" s="602"/>
      <c r="F101" s="1268" t="s">
        <v>123</v>
      </c>
      <c r="G101" s="1268"/>
      <c r="H101" s="1268"/>
      <c r="I101" s="600" t="s">
        <v>124</v>
      </c>
      <c r="J101" s="602"/>
      <c r="K101" s="313"/>
      <c r="L101" s="198"/>
      <c r="M101" s="313"/>
      <c r="N101" s="316"/>
      <c r="O101" s="316"/>
    </row>
    <row r="102" spans="1:18" ht="17.25" customHeight="1" x14ac:dyDescent="0.2">
      <c r="B102" s="600" t="s">
        <v>125</v>
      </c>
      <c r="C102" s="600"/>
      <c r="D102" s="600"/>
      <c r="E102" s="600"/>
      <c r="F102" s="1268" t="s">
        <v>126</v>
      </c>
      <c r="G102" s="1268"/>
      <c r="H102" s="1268"/>
      <c r="I102" s="600" t="s">
        <v>127</v>
      </c>
      <c r="J102" s="602"/>
      <c r="K102" s="317"/>
      <c r="L102" s="317"/>
      <c r="M102" s="317"/>
      <c r="N102" s="316"/>
      <c r="O102" s="316"/>
    </row>
    <row r="103" spans="1:18" ht="15.75" x14ac:dyDescent="0.2">
      <c r="B103" s="600" t="s">
        <v>128</v>
      </c>
      <c r="C103" s="600"/>
      <c r="D103" s="600"/>
      <c r="E103" s="600"/>
      <c r="F103" s="600" t="s">
        <v>129</v>
      </c>
      <c r="G103" s="144"/>
      <c r="H103" s="144"/>
      <c r="I103" s="600" t="s">
        <v>130</v>
      </c>
      <c r="J103" s="600"/>
      <c r="K103" s="318"/>
      <c r="L103" s="318"/>
      <c r="M103" s="318"/>
      <c r="N103" s="316"/>
      <c r="O103" s="316"/>
    </row>
    <row r="104" spans="1:18" ht="15.75" x14ac:dyDescent="0.2">
      <c r="B104" s="600" t="s">
        <v>131</v>
      </c>
      <c r="C104" s="600"/>
      <c r="D104" s="600"/>
      <c r="E104" s="600"/>
      <c r="F104" s="600" t="s">
        <v>132</v>
      </c>
      <c r="G104" s="144"/>
      <c r="H104" s="144"/>
      <c r="I104" s="600" t="s">
        <v>133</v>
      </c>
      <c r="J104" s="600"/>
      <c r="K104" s="319"/>
      <c r="L104" s="319"/>
      <c r="M104" s="319"/>
      <c r="N104" s="316"/>
      <c r="O104" s="316"/>
    </row>
    <row r="105" spans="1:18" ht="15.75" x14ac:dyDescent="0.2">
      <c r="B105" s="600" t="s">
        <v>134</v>
      </c>
      <c r="C105" s="600"/>
      <c r="D105" s="600"/>
      <c r="E105" s="600"/>
      <c r="F105" s="600" t="s">
        <v>135</v>
      </c>
      <c r="G105" s="144"/>
      <c r="H105" s="600"/>
      <c r="I105" s="144"/>
      <c r="J105" s="600"/>
      <c r="K105" s="319"/>
      <c r="L105" s="319"/>
      <c r="M105" s="319"/>
      <c r="N105" s="316"/>
      <c r="O105" s="316"/>
      <c r="P105" s="315"/>
      <c r="Q105" s="315"/>
    </row>
    <row r="106" spans="1:18" ht="16.5" customHeight="1" x14ac:dyDescent="0.2">
      <c r="B106" s="600" t="s">
        <v>136</v>
      </c>
      <c r="C106" s="600"/>
      <c r="D106" s="600"/>
      <c r="E106" s="600"/>
      <c r="F106" s="600" t="s">
        <v>137</v>
      </c>
      <c r="G106" s="144"/>
      <c r="H106" s="600"/>
      <c r="I106" s="144"/>
      <c r="J106" s="600"/>
      <c r="K106" s="319"/>
      <c r="L106" s="319"/>
      <c r="M106" s="319"/>
      <c r="N106" s="316"/>
      <c r="O106" s="316"/>
      <c r="P106" s="311"/>
      <c r="Q106" s="311"/>
      <c r="R106" s="141"/>
    </row>
    <row r="107" spans="1:18" ht="18" customHeight="1" x14ac:dyDescent="0.2">
      <c r="B107" s="600" t="s">
        <v>138</v>
      </c>
      <c r="C107" s="600"/>
      <c r="D107" s="600"/>
      <c r="E107" s="600"/>
      <c r="F107" s="600" t="s">
        <v>139</v>
      </c>
      <c r="G107" s="144"/>
      <c r="H107" s="600"/>
      <c r="I107" s="144"/>
      <c r="J107" s="600"/>
      <c r="K107" s="319"/>
      <c r="L107" s="319"/>
      <c r="M107" s="319"/>
      <c r="N107" s="316"/>
      <c r="O107" s="316"/>
      <c r="P107" s="311"/>
      <c r="Q107" s="311"/>
    </row>
    <row r="108" spans="1:18" ht="17.25" customHeight="1" x14ac:dyDescent="0.2">
      <c r="B108" s="600" t="s">
        <v>140</v>
      </c>
      <c r="C108" s="600"/>
      <c r="D108" s="600"/>
      <c r="E108" s="600"/>
      <c r="F108" s="600" t="s">
        <v>141</v>
      </c>
      <c r="G108" s="144"/>
      <c r="H108" s="600"/>
      <c r="I108" s="144"/>
      <c r="J108" s="600"/>
      <c r="K108" s="319"/>
      <c r="L108" s="319"/>
      <c r="M108" s="319"/>
      <c r="N108" s="316"/>
      <c r="O108" s="316"/>
      <c r="P108" s="311"/>
      <c r="Q108" s="311"/>
    </row>
    <row r="109" spans="1:18" ht="15.75" customHeight="1" x14ac:dyDescent="0.2">
      <c r="C109" s="320"/>
      <c r="D109" s="312"/>
      <c r="E109" s="321"/>
      <c r="F109" s="321"/>
      <c r="G109" s="321"/>
      <c r="H109" s="321"/>
      <c r="I109" s="319"/>
      <c r="J109" s="319"/>
      <c r="K109" s="319"/>
      <c r="L109" s="319"/>
      <c r="M109" s="319"/>
      <c r="N109" s="316"/>
      <c r="O109" s="316"/>
      <c r="P109" s="311"/>
      <c r="Q109" s="311"/>
    </row>
    <row r="110" spans="1:18" ht="16.5" customHeight="1" x14ac:dyDescent="0.2">
      <c r="C110" s="320"/>
      <c r="D110" s="312"/>
      <c r="E110" s="322"/>
      <c r="F110" s="322"/>
      <c r="G110" s="322"/>
      <c r="H110" s="322"/>
      <c r="I110" s="318"/>
      <c r="J110" s="318"/>
      <c r="K110" s="318"/>
      <c r="L110" s="318"/>
      <c r="M110" s="318"/>
      <c r="N110" s="316"/>
      <c r="O110" s="316"/>
      <c r="P110" s="311"/>
      <c r="Q110" s="311"/>
    </row>
    <row r="111" spans="1:18" ht="15.75" x14ac:dyDescent="0.2">
      <c r="C111" s="320"/>
      <c r="D111" s="312"/>
      <c r="E111" s="323"/>
      <c r="F111" s="323"/>
      <c r="G111" s="323"/>
      <c r="H111" s="194"/>
      <c r="I111" s="324"/>
      <c r="J111" s="324"/>
      <c r="K111" s="324"/>
      <c r="L111" s="324"/>
      <c r="M111" s="324"/>
      <c r="N111" s="316"/>
      <c r="O111" s="316"/>
      <c r="P111" s="311"/>
      <c r="Q111" s="311"/>
    </row>
    <row r="112" spans="1:18" ht="15.75" x14ac:dyDescent="0.2">
      <c r="C112" s="320"/>
      <c r="D112" s="312"/>
      <c r="E112" s="321"/>
      <c r="F112" s="321"/>
      <c r="G112" s="321"/>
      <c r="H112" s="321"/>
      <c r="I112" s="319"/>
      <c r="J112" s="319"/>
      <c r="K112" s="319"/>
      <c r="L112" s="319"/>
      <c r="M112" s="319"/>
      <c r="N112" s="316"/>
      <c r="O112" s="316"/>
      <c r="P112" s="311"/>
      <c r="Q112" s="311"/>
    </row>
    <row r="113" spans="3:17" ht="15.75" x14ac:dyDescent="0.2">
      <c r="C113" s="320"/>
      <c r="D113" s="312"/>
      <c r="E113" s="321"/>
      <c r="F113" s="321"/>
      <c r="G113" s="321"/>
      <c r="H113" s="321"/>
      <c r="I113" s="319"/>
      <c r="J113" s="319"/>
      <c r="K113" s="319"/>
      <c r="L113" s="319"/>
      <c r="M113" s="319"/>
      <c r="N113" s="316"/>
      <c r="O113" s="316"/>
      <c r="P113" s="316"/>
      <c r="Q113" s="316"/>
    </row>
    <row r="114" spans="3:17" ht="15.75" x14ac:dyDescent="0.2">
      <c r="C114" s="320"/>
      <c r="D114" s="312"/>
      <c r="E114" s="321"/>
      <c r="F114" s="321"/>
      <c r="G114" s="321"/>
      <c r="H114" s="321"/>
      <c r="I114" s="318"/>
      <c r="J114" s="318"/>
      <c r="K114" s="318"/>
      <c r="L114" s="318"/>
      <c r="M114" s="318"/>
      <c r="N114" s="316"/>
      <c r="O114" s="316"/>
      <c r="P114" s="316"/>
      <c r="Q114" s="316"/>
    </row>
    <row r="115" spans="3:17" ht="15.75" x14ac:dyDescent="0.2">
      <c r="C115" s="320"/>
      <c r="D115" s="312"/>
      <c r="E115" s="321"/>
      <c r="F115" s="321"/>
      <c r="G115" s="321"/>
      <c r="H115" s="321"/>
      <c r="I115" s="319"/>
      <c r="J115" s="319"/>
      <c r="K115" s="319"/>
      <c r="L115" s="319"/>
      <c r="M115" s="319"/>
      <c r="N115" s="316"/>
      <c r="O115" s="316"/>
      <c r="P115" s="316"/>
      <c r="Q115" s="316"/>
    </row>
    <row r="116" spans="3:17" ht="15.75" x14ac:dyDescent="0.2">
      <c r="C116" s="320"/>
      <c r="D116" s="312"/>
      <c r="E116" s="321"/>
      <c r="F116" s="321"/>
      <c r="G116" s="321"/>
      <c r="H116" s="321"/>
      <c r="I116" s="325"/>
      <c r="J116" s="325"/>
      <c r="K116" s="325"/>
      <c r="L116" s="325"/>
      <c r="M116" s="325"/>
      <c r="N116" s="316"/>
      <c r="O116" s="316"/>
      <c r="P116" s="316"/>
      <c r="Q116" s="316"/>
    </row>
    <row r="117" spans="3:17" ht="15.75" x14ac:dyDescent="0.2">
      <c r="C117" s="320"/>
      <c r="D117" s="312"/>
      <c r="E117" s="321"/>
      <c r="F117" s="321"/>
      <c r="G117" s="321"/>
      <c r="H117" s="321"/>
      <c r="I117" s="319"/>
      <c r="J117" s="319"/>
      <c r="K117" s="319"/>
      <c r="L117" s="319"/>
      <c r="M117" s="319"/>
      <c r="N117" s="316"/>
      <c r="O117" s="316"/>
      <c r="P117" s="316"/>
      <c r="Q117" s="316"/>
    </row>
    <row r="118" spans="3:17" ht="15.75" x14ac:dyDescent="0.2">
      <c r="C118" s="320"/>
      <c r="D118" s="312"/>
      <c r="E118" s="321"/>
      <c r="F118" s="321"/>
      <c r="G118" s="321"/>
      <c r="H118" s="321"/>
      <c r="I118" s="326"/>
      <c r="J118" s="326"/>
      <c r="K118" s="326"/>
      <c r="L118" s="326"/>
      <c r="M118" s="326"/>
      <c r="N118" s="316"/>
      <c r="O118" s="316"/>
      <c r="P118" s="316"/>
      <c r="Q118" s="316"/>
    </row>
    <row r="119" spans="3:17" ht="15.75" x14ac:dyDescent="0.2">
      <c r="C119" s="320"/>
      <c r="D119" s="312"/>
      <c r="E119" s="321"/>
      <c r="F119" s="321"/>
      <c r="G119" s="321"/>
      <c r="H119" s="321"/>
      <c r="I119" s="319"/>
      <c r="J119" s="319"/>
      <c r="K119" s="319"/>
      <c r="L119" s="319"/>
      <c r="M119" s="319"/>
      <c r="N119" s="316"/>
      <c r="O119" s="316"/>
      <c r="P119" s="316"/>
      <c r="Q119" s="316"/>
    </row>
    <row r="120" spans="3:17" ht="15.75" x14ac:dyDescent="0.2">
      <c r="C120" s="320"/>
      <c r="D120" s="312"/>
      <c r="E120" s="321"/>
      <c r="F120" s="321"/>
      <c r="G120" s="321"/>
      <c r="H120" s="321"/>
      <c r="I120" s="319"/>
      <c r="J120" s="319"/>
      <c r="K120" s="319"/>
      <c r="L120" s="319"/>
      <c r="M120" s="319"/>
      <c r="N120" s="316"/>
      <c r="O120" s="316"/>
      <c r="P120" s="316"/>
      <c r="Q120" s="316"/>
    </row>
    <row r="121" spans="3:17" ht="15.75" x14ac:dyDescent="0.2">
      <c r="C121" s="327"/>
      <c r="D121" s="327"/>
      <c r="E121" s="321"/>
      <c r="F121" s="321"/>
      <c r="G121" s="321"/>
      <c r="H121" s="321"/>
      <c r="I121" s="318"/>
      <c r="J121" s="318"/>
      <c r="K121" s="318"/>
      <c r="L121" s="318"/>
      <c r="M121" s="318"/>
      <c r="N121" s="327"/>
      <c r="O121" s="328"/>
      <c r="P121" s="316"/>
      <c r="Q121" s="316"/>
    </row>
    <row r="122" spans="3:17" ht="15.75" x14ac:dyDescent="0.2">
      <c r="C122" s="327"/>
      <c r="D122" s="327"/>
      <c r="E122" s="196"/>
      <c r="F122" s="196"/>
      <c r="G122" s="196"/>
      <c r="H122" s="196"/>
      <c r="I122" s="196"/>
      <c r="J122" s="196"/>
      <c r="K122" s="196"/>
      <c r="L122" s="196"/>
      <c r="M122" s="196"/>
      <c r="N122" s="327"/>
      <c r="O122" s="328"/>
      <c r="P122" s="316"/>
      <c r="Q122" s="316"/>
    </row>
    <row r="123" spans="3:17" ht="15.75" x14ac:dyDescent="0.2">
      <c r="P123" s="316"/>
      <c r="Q123" s="316"/>
    </row>
    <row r="124" spans="3:17" ht="15.75" x14ac:dyDescent="0.2">
      <c r="P124" s="316"/>
      <c r="Q124" s="316"/>
    </row>
    <row r="125" spans="3:17" ht="15.75" x14ac:dyDescent="0.2">
      <c r="P125" s="316"/>
      <c r="Q125" s="316"/>
    </row>
    <row r="126" spans="3:17" ht="15.75" x14ac:dyDescent="0.2">
      <c r="P126" s="316"/>
      <c r="Q126" s="316"/>
    </row>
    <row r="127" spans="3:17" ht="15.75" x14ac:dyDescent="0.2">
      <c r="P127" s="316"/>
      <c r="Q127" s="316"/>
    </row>
    <row r="128" spans="3:17" ht="15.75" x14ac:dyDescent="0.2">
      <c r="P128" s="316"/>
      <c r="Q128" s="316"/>
    </row>
    <row r="129" spans="16:17" ht="15.75" x14ac:dyDescent="0.2">
      <c r="P129" s="316"/>
      <c r="Q129" s="316"/>
    </row>
    <row r="130" spans="16:17" ht="15.75" x14ac:dyDescent="0.2">
      <c r="P130" s="316"/>
      <c r="Q130" s="316"/>
    </row>
    <row r="131" spans="16:17" ht="15.75" x14ac:dyDescent="0.2">
      <c r="P131" s="316"/>
      <c r="Q131" s="316"/>
    </row>
    <row r="132" spans="16:17" ht="15.75" x14ac:dyDescent="0.2">
      <c r="P132" s="316"/>
      <c r="Q132" s="316"/>
    </row>
    <row r="133" spans="16:17" ht="15.75" x14ac:dyDescent="0.2">
      <c r="P133" s="316"/>
      <c r="Q133" s="316"/>
    </row>
    <row r="134" spans="16:17" ht="12.75" x14ac:dyDescent="0.2">
      <c r="P134" s="327"/>
      <c r="Q134" s="327"/>
    </row>
    <row r="135" spans="16:17" ht="12.75" x14ac:dyDescent="0.2">
      <c r="P135" s="327"/>
      <c r="Q135" s="327"/>
    </row>
  </sheetData>
  <mergeCells count="321">
    <mergeCell ref="D100:I100"/>
    <mergeCell ref="B101:D101"/>
    <mergeCell ref="F101:H101"/>
    <mergeCell ref="F102:H102"/>
    <mergeCell ref="A93:G93"/>
    <mergeCell ref="A94:G94"/>
    <mergeCell ref="A95:G95"/>
    <mergeCell ref="A96:G96"/>
    <mergeCell ref="A97:G97"/>
    <mergeCell ref="A98:G98"/>
    <mergeCell ref="G87:J87"/>
    <mergeCell ref="A88:G88"/>
    <mergeCell ref="A89:G89"/>
    <mergeCell ref="A90:G90"/>
    <mergeCell ref="A91:G91"/>
    <mergeCell ref="A92:G92"/>
    <mergeCell ref="L82:L83"/>
    <mergeCell ref="M82:M83"/>
    <mergeCell ref="N82:N83"/>
    <mergeCell ref="A80:A81"/>
    <mergeCell ref="B80:B81"/>
    <mergeCell ref="C80:C81"/>
    <mergeCell ref="D80:D81"/>
    <mergeCell ref="E80:E81"/>
    <mergeCell ref="F80:F81"/>
    <mergeCell ref="O82:O83"/>
    <mergeCell ref="C84:G84"/>
    <mergeCell ref="L84:O84"/>
    <mergeCell ref="L80:L81"/>
    <mergeCell ref="M80:M81"/>
    <mergeCell ref="N80:N81"/>
    <mergeCell ref="O80:O81"/>
    <mergeCell ref="A82:A83"/>
    <mergeCell ref="B82:B83"/>
    <mergeCell ref="C82:C83"/>
    <mergeCell ref="D82:D83"/>
    <mergeCell ref="E82:E83"/>
    <mergeCell ref="F82:F83"/>
    <mergeCell ref="O74:O76"/>
    <mergeCell ref="A77:A79"/>
    <mergeCell ref="B77:B79"/>
    <mergeCell ref="C77:C79"/>
    <mergeCell ref="D77:D79"/>
    <mergeCell ref="E77:E79"/>
    <mergeCell ref="F77:F79"/>
    <mergeCell ref="L77:L79"/>
    <mergeCell ref="M77:M79"/>
    <mergeCell ref="N77:N79"/>
    <mergeCell ref="O77:O79"/>
    <mergeCell ref="A74:A76"/>
    <mergeCell ref="B74:B76"/>
    <mergeCell ref="C74:C76"/>
    <mergeCell ref="D74:D76"/>
    <mergeCell ref="E74:E76"/>
    <mergeCell ref="F74:F76"/>
    <mergeCell ref="L74:L76"/>
    <mergeCell ref="M74:M76"/>
    <mergeCell ref="N74:N76"/>
    <mergeCell ref="O69:O70"/>
    <mergeCell ref="A71:A73"/>
    <mergeCell ref="B71:B73"/>
    <mergeCell ref="C71:C73"/>
    <mergeCell ref="D71:D73"/>
    <mergeCell ref="E71:E73"/>
    <mergeCell ref="F71:F73"/>
    <mergeCell ref="L71:L73"/>
    <mergeCell ref="M71:M73"/>
    <mergeCell ref="N71:N73"/>
    <mergeCell ref="O71:O73"/>
    <mergeCell ref="A69:A70"/>
    <mergeCell ref="B69:B70"/>
    <mergeCell ref="C69:C70"/>
    <mergeCell ref="D69:D70"/>
    <mergeCell ref="E69:E70"/>
    <mergeCell ref="F69:F70"/>
    <mergeCell ref="L69:L70"/>
    <mergeCell ref="M69:M70"/>
    <mergeCell ref="N69:N70"/>
    <mergeCell ref="M64:M65"/>
    <mergeCell ref="N64:N65"/>
    <mergeCell ref="O64:O65"/>
    <mergeCell ref="A66:A68"/>
    <mergeCell ref="B66:B68"/>
    <mergeCell ref="C66:C68"/>
    <mergeCell ref="D66:D68"/>
    <mergeCell ref="E66:E68"/>
    <mergeCell ref="F66:F68"/>
    <mergeCell ref="A64:A65"/>
    <mergeCell ref="B64:B65"/>
    <mergeCell ref="C64:C65"/>
    <mergeCell ref="D64:D65"/>
    <mergeCell ref="E64:E65"/>
    <mergeCell ref="F64:F65"/>
    <mergeCell ref="L66:L68"/>
    <mergeCell ref="M66:M68"/>
    <mergeCell ref="N66:N68"/>
    <mergeCell ref="O66:O68"/>
    <mergeCell ref="A62:A63"/>
    <mergeCell ref="B62:B63"/>
    <mergeCell ref="C62:C63"/>
    <mergeCell ref="D62:D63"/>
    <mergeCell ref="E62:E63"/>
    <mergeCell ref="F62:F63"/>
    <mergeCell ref="F58:F59"/>
    <mergeCell ref="L58:L59"/>
    <mergeCell ref="L64:L65"/>
    <mergeCell ref="A56:A57"/>
    <mergeCell ref="B56:B57"/>
    <mergeCell ref="C56:C57"/>
    <mergeCell ref="D56:D57"/>
    <mergeCell ref="E56:E57"/>
    <mergeCell ref="M58:M59"/>
    <mergeCell ref="N58:N59"/>
    <mergeCell ref="O58:O59"/>
    <mergeCell ref="A60:A61"/>
    <mergeCell ref="B60:B61"/>
    <mergeCell ref="C60:C61"/>
    <mergeCell ref="D60:D61"/>
    <mergeCell ref="E60:E61"/>
    <mergeCell ref="F56:F57"/>
    <mergeCell ref="L56:L57"/>
    <mergeCell ref="M56:M57"/>
    <mergeCell ref="N56:N57"/>
    <mergeCell ref="O56:O57"/>
    <mergeCell ref="A58:A59"/>
    <mergeCell ref="B58:B59"/>
    <mergeCell ref="C58:C59"/>
    <mergeCell ref="D58:D59"/>
    <mergeCell ref="E58:E59"/>
    <mergeCell ref="F60:F61"/>
    <mergeCell ref="O52:O53"/>
    <mergeCell ref="A54:A55"/>
    <mergeCell ref="B54:B55"/>
    <mergeCell ref="C54:C55"/>
    <mergeCell ref="D54:D55"/>
    <mergeCell ref="E54:E55"/>
    <mergeCell ref="F54:F55"/>
    <mergeCell ref="L54:L55"/>
    <mergeCell ref="M54:M55"/>
    <mergeCell ref="N54:N55"/>
    <mergeCell ref="O54:O55"/>
    <mergeCell ref="A52:A53"/>
    <mergeCell ref="B52:B53"/>
    <mergeCell ref="C52:C53"/>
    <mergeCell ref="D52:D53"/>
    <mergeCell ref="E52:E53"/>
    <mergeCell ref="F52:F53"/>
    <mergeCell ref="L52:L53"/>
    <mergeCell ref="M52:M53"/>
    <mergeCell ref="N52:N53"/>
    <mergeCell ref="O47:O48"/>
    <mergeCell ref="C49:O49"/>
    <mergeCell ref="A50:A51"/>
    <mergeCell ref="B50:B51"/>
    <mergeCell ref="C50:C51"/>
    <mergeCell ref="D50:D51"/>
    <mergeCell ref="E50:E51"/>
    <mergeCell ref="F50:F51"/>
    <mergeCell ref="L50:L51"/>
    <mergeCell ref="M50:M51"/>
    <mergeCell ref="N50:N51"/>
    <mergeCell ref="O50:O51"/>
    <mergeCell ref="A47:A48"/>
    <mergeCell ref="B47:B48"/>
    <mergeCell ref="C47:C48"/>
    <mergeCell ref="D47:D48"/>
    <mergeCell ref="E47:E48"/>
    <mergeCell ref="F47:F48"/>
    <mergeCell ref="L47:L48"/>
    <mergeCell ref="M47:M48"/>
    <mergeCell ref="N47:N48"/>
    <mergeCell ref="O43:O44"/>
    <mergeCell ref="A45:A46"/>
    <mergeCell ref="B45:B46"/>
    <mergeCell ref="C45:C46"/>
    <mergeCell ref="D45:D46"/>
    <mergeCell ref="E45:E46"/>
    <mergeCell ref="F45:F46"/>
    <mergeCell ref="L45:L46"/>
    <mergeCell ref="M45:M46"/>
    <mergeCell ref="N45:N46"/>
    <mergeCell ref="O45:O46"/>
    <mergeCell ref="A43:A44"/>
    <mergeCell ref="B43:B44"/>
    <mergeCell ref="C43:C44"/>
    <mergeCell ref="D43:D44"/>
    <mergeCell ref="E43:E44"/>
    <mergeCell ref="F43:F44"/>
    <mergeCell ref="L43:L44"/>
    <mergeCell ref="M43:M44"/>
    <mergeCell ref="N43:N44"/>
    <mergeCell ref="O38:O40"/>
    <mergeCell ref="A41:A42"/>
    <mergeCell ref="B41:B42"/>
    <mergeCell ref="C41:C42"/>
    <mergeCell ref="D41:D42"/>
    <mergeCell ref="E41:E42"/>
    <mergeCell ref="F41:F42"/>
    <mergeCell ref="L41:L42"/>
    <mergeCell ref="M41:M42"/>
    <mergeCell ref="N41:N42"/>
    <mergeCell ref="O41:O42"/>
    <mergeCell ref="A38:A40"/>
    <mergeCell ref="B38:B40"/>
    <mergeCell ref="C38:C40"/>
    <mergeCell ref="D38:D40"/>
    <mergeCell ref="E38:E40"/>
    <mergeCell ref="F38:F40"/>
    <mergeCell ref="L38:L40"/>
    <mergeCell ref="M38:M40"/>
    <mergeCell ref="N38:N40"/>
    <mergeCell ref="A33:A37"/>
    <mergeCell ref="B33:B37"/>
    <mergeCell ref="C33:C37"/>
    <mergeCell ref="E33:E37"/>
    <mergeCell ref="F33:F37"/>
    <mergeCell ref="L33:O33"/>
    <mergeCell ref="D34:D35"/>
    <mergeCell ref="L34:L35"/>
    <mergeCell ref="M34:M35"/>
    <mergeCell ref="N34:N35"/>
    <mergeCell ref="O34:O35"/>
    <mergeCell ref="A29:A32"/>
    <mergeCell ref="B29:B32"/>
    <mergeCell ref="C29:C32"/>
    <mergeCell ref="E29:E32"/>
    <mergeCell ref="F29:F32"/>
    <mergeCell ref="L29:L32"/>
    <mergeCell ref="M29:M32"/>
    <mergeCell ref="N29:N32"/>
    <mergeCell ref="O29:O32"/>
    <mergeCell ref="D30:D31"/>
    <mergeCell ref="O25:O26"/>
    <mergeCell ref="A27:A28"/>
    <mergeCell ref="B27:B28"/>
    <mergeCell ref="C27:C28"/>
    <mergeCell ref="D27:D28"/>
    <mergeCell ref="E27:E28"/>
    <mergeCell ref="F27:F28"/>
    <mergeCell ref="L27:L28"/>
    <mergeCell ref="M27:M28"/>
    <mergeCell ref="N27:N28"/>
    <mergeCell ref="O27:O28"/>
    <mergeCell ref="A25:A26"/>
    <mergeCell ref="B25:B26"/>
    <mergeCell ref="C25:C26"/>
    <mergeCell ref="D25:D26"/>
    <mergeCell ref="E25:E26"/>
    <mergeCell ref="F25:F26"/>
    <mergeCell ref="L25:L26"/>
    <mergeCell ref="M25:M26"/>
    <mergeCell ref="N25:N26"/>
    <mergeCell ref="O20:O22"/>
    <mergeCell ref="A23:A24"/>
    <mergeCell ref="B23:B24"/>
    <mergeCell ref="C23:C24"/>
    <mergeCell ref="D23:D24"/>
    <mergeCell ref="E23:E24"/>
    <mergeCell ref="F23:F24"/>
    <mergeCell ref="L23:L24"/>
    <mergeCell ref="M23:M24"/>
    <mergeCell ref="N23:N24"/>
    <mergeCell ref="O23:O24"/>
    <mergeCell ref="A20:A22"/>
    <mergeCell ref="B20:B22"/>
    <mergeCell ref="C20:C22"/>
    <mergeCell ref="D20:D22"/>
    <mergeCell ref="E20:E22"/>
    <mergeCell ref="F20:F22"/>
    <mergeCell ref="L20:L22"/>
    <mergeCell ref="M20:M22"/>
    <mergeCell ref="N20:N22"/>
    <mergeCell ref="O15:O16"/>
    <mergeCell ref="A17:A19"/>
    <mergeCell ref="B17:B19"/>
    <mergeCell ref="C17:C19"/>
    <mergeCell ref="D17:D19"/>
    <mergeCell ref="E17:E19"/>
    <mergeCell ref="F17:F19"/>
    <mergeCell ref="L17:L19"/>
    <mergeCell ref="M17:M19"/>
    <mergeCell ref="N17:N19"/>
    <mergeCell ref="O17:O19"/>
    <mergeCell ref="A15:A16"/>
    <mergeCell ref="B15:B16"/>
    <mergeCell ref="C15:C16"/>
    <mergeCell ref="D15:D16"/>
    <mergeCell ref="E15:E16"/>
    <mergeCell ref="F15:F16"/>
    <mergeCell ref="L15:L16"/>
    <mergeCell ref="M15:M16"/>
    <mergeCell ref="N15:N16"/>
    <mergeCell ref="A9:O9"/>
    <mergeCell ref="B10:O10"/>
    <mergeCell ref="C11:O11"/>
    <mergeCell ref="A12:A14"/>
    <mergeCell ref="B12:B14"/>
    <mergeCell ref="C12:C14"/>
    <mergeCell ref="D12:D14"/>
    <mergeCell ref="E12:E14"/>
    <mergeCell ref="F12:F14"/>
    <mergeCell ref="L12:L14"/>
    <mergeCell ref="M12:M14"/>
    <mergeCell ref="N12:N14"/>
    <mergeCell ref="O12:O14"/>
    <mergeCell ref="I6:I8"/>
    <mergeCell ref="J6:J8"/>
    <mergeCell ref="K6:K8"/>
    <mergeCell ref="L6:O6"/>
    <mergeCell ref="L7:L8"/>
    <mergeCell ref="M7:O7"/>
    <mergeCell ref="A2:O2"/>
    <mergeCell ref="M5:N5"/>
    <mergeCell ref="A6:A8"/>
    <mergeCell ref="B6:B8"/>
    <mergeCell ref="C6:C8"/>
    <mergeCell ref="D6:D8"/>
    <mergeCell ref="E6:E8"/>
    <mergeCell ref="F6:F8"/>
    <mergeCell ref="G6:G8"/>
    <mergeCell ref="H6:H8"/>
  </mergeCells>
  <pageMargins left="0.7" right="0.7" top="0.75" bottom="0.75" header="0.3" footer="0.3"/>
  <ignoredErrors>
    <ignoredError sqref="A83:O83 A57:H68 A49:O49 A33:O34 A36:K36 A35:G35 L35:O35 A40:O40 A37:G37 L37:O37 N36:O36 A21:O22 A10:O11 A20:G20 L20:O20 A27:O29 A25:G25 I25:O25 A13:O14 A12:G12 L12:O12 A19:G19 A17:G17 L17:O17 A44:O44 A43:G43 J43:K43 N43:O43 A16:O16 A15:G15 J15:O15 A38:G38 L38:O38 A46:O46 A45:G45 I45:O45 A70:H70 J79:O79 J57:O57 A50:H55 J51:O51 A73:H73 A71:G71 A75:H76 A74:G74 A79:H81 A77:C77 E77:G77 J70:O70 I19:O19 I20 A31:O32 A30:G30 I30:O30 I37 A39:G39 I39:O39 A42:O42 A41:G41 I41:O41 A56:G56 A23:G24 I23:O24 A26:G26 I26:O26 A48:O48 A47:G47 I47:O47 A69:G69 A72:G72 A82:H82 L82:O82 L50:O50 J53:O53 L52:O52 J55:O55 L54:O54 L56:O56 J59:O59 L58:O58 J61:O61 L60:O60 J63:O63 L62:O62 J65:O65 L64:O64 J67:O68 L66:O66 L69:O69 J72:O73 L71:O71 J75:O76 L74:O74 L77:O77 J81:O81 L80:O8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U140"/>
  <sheetViews>
    <sheetView topLeftCell="A104" zoomScaleNormal="100" zoomScaleSheetLayoutView="40" zoomScalePageLayoutView="85" workbookViewId="0">
      <selection activeCell="I58" sqref="I58"/>
    </sheetView>
  </sheetViews>
  <sheetFormatPr defaultColWidth="9.140625" defaultRowHeight="18.75" x14ac:dyDescent="0.2"/>
  <cols>
    <col min="1" max="3" width="3.42578125" style="204" customWidth="1"/>
    <col min="4" max="4" width="35.42578125" style="204" customWidth="1"/>
    <col min="5" max="5" width="4.7109375" style="204" customWidth="1"/>
    <col min="6" max="6" width="4.5703125" style="204" customWidth="1"/>
    <col min="7" max="7" width="8.85546875" style="205" customWidth="1"/>
    <col min="8" max="10" width="13.28515625" style="204" customWidth="1"/>
    <col min="11" max="11" width="13.140625" style="204" customWidth="1"/>
    <col min="12" max="12" width="38.7109375" style="204" customWidth="1"/>
    <col min="13" max="13" width="8.7109375" style="269" customWidth="1"/>
    <col min="14" max="14" width="8.85546875" style="204" customWidth="1"/>
    <col min="15" max="15" width="8.7109375" style="204" customWidth="1"/>
    <col min="16" max="16" width="35" style="204" customWidth="1"/>
    <col min="17" max="17" width="9.28515625" style="206" bestFit="1" customWidth="1"/>
    <col min="18" max="18" width="9.28515625" style="207" bestFit="1" customWidth="1"/>
    <col min="19" max="16384" width="9.140625" style="204"/>
  </cols>
  <sheetData>
    <row r="1" spans="1:21" ht="6.75" customHeight="1" x14ac:dyDescent="0.2">
      <c r="L1" s="1329"/>
      <c r="M1" s="1329"/>
      <c r="N1" s="1329"/>
      <c r="O1" s="1329"/>
      <c r="P1" s="1329"/>
    </row>
    <row r="2" spans="1:21" ht="18" customHeight="1" x14ac:dyDescent="0.2">
      <c r="A2" s="1330" t="s">
        <v>667</v>
      </c>
      <c r="B2" s="1331"/>
      <c r="C2" s="1331"/>
      <c r="D2" s="1331"/>
      <c r="E2" s="1331"/>
      <c r="F2" s="1331"/>
      <c r="G2" s="1331"/>
      <c r="H2" s="1331"/>
      <c r="I2" s="1331"/>
      <c r="J2" s="1331"/>
      <c r="K2" s="1331"/>
      <c r="L2" s="1331"/>
      <c r="M2" s="1331"/>
      <c r="N2" s="1331"/>
      <c r="O2" s="1331"/>
    </row>
    <row r="3" spans="1:21" ht="22.5" customHeight="1" x14ac:dyDescent="0.2">
      <c r="A3" s="1332" t="s">
        <v>178</v>
      </c>
      <c r="B3" s="1333"/>
      <c r="C3" s="1333"/>
      <c r="D3" s="1333"/>
      <c r="E3" s="1333"/>
      <c r="F3" s="1333"/>
      <c r="G3" s="1333"/>
      <c r="H3" s="1333"/>
      <c r="I3" s="1333"/>
      <c r="J3" s="1333"/>
      <c r="K3" s="1333"/>
      <c r="L3" s="1333"/>
      <c r="M3" s="1333"/>
      <c r="N3" s="1333"/>
      <c r="O3" s="1333"/>
    </row>
    <row r="4" spans="1:21" ht="17.25" customHeight="1" x14ac:dyDescent="0.2">
      <c r="A4" s="208"/>
      <c r="B4" s="209"/>
      <c r="C4" s="209"/>
      <c r="D4" s="209"/>
      <c r="E4" s="209"/>
      <c r="F4" s="209"/>
      <c r="G4" s="209"/>
      <c r="H4" s="209"/>
      <c r="I4" s="209"/>
      <c r="J4" s="209"/>
      <c r="K4" s="209"/>
      <c r="L4" s="209"/>
      <c r="M4" s="209"/>
      <c r="N4" s="209"/>
      <c r="O4" s="7" t="s">
        <v>1</v>
      </c>
    </row>
    <row r="5" spans="1:21" ht="29.25" customHeight="1" x14ac:dyDescent="0.2">
      <c r="A5" s="1334" t="s">
        <v>2</v>
      </c>
      <c r="B5" s="1334" t="s">
        <v>3</v>
      </c>
      <c r="C5" s="1334" t="s">
        <v>4</v>
      </c>
      <c r="D5" s="1335" t="s">
        <v>5</v>
      </c>
      <c r="E5" s="1334" t="s">
        <v>6</v>
      </c>
      <c r="F5" s="1334" t="s">
        <v>179</v>
      </c>
      <c r="G5" s="1334" t="s">
        <v>8</v>
      </c>
      <c r="H5" s="1337" t="s">
        <v>657</v>
      </c>
      <c r="I5" s="1337" t="s">
        <v>9</v>
      </c>
      <c r="J5" s="1337" t="s">
        <v>10</v>
      </c>
      <c r="K5" s="1337" t="s">
        <v>658</v>
      </c>
      <c r="L5" s="1338" t="s">
        <v>143</v>
      </c>
      <c r="M5" s="1338"/>
      <c r="N5" s="1338"/>
      <c r="O5" s="1338"/>
    </row>
    <row r="6" spans="1:21" ht="24.75" customHeight="1" x14ac:dyDescent="0.2">
      <c r="A6" s="1334"/>
      <c r="B6" s="1334"/>
      <c r="C6" s="1334"/>
      <c r="D6" s="1335"/>
      <c r="E6" s="1334"/>
      <c r="F6" s="1334"/>
      <c r="G6" s="1334"/>
      <c r="H6" s="1337"/>
      <c r="I6" s="1337"/>
      <c r="J6" s="1337"/>
      <c r="K6" s="1337"/>
      <c r="L6" s="1335" t="s">
        <v>12</v>
      </c>
      <c r="M6" s="1339" t="s">
        <v>13</v>
      </c>
      <c r="N6" s="1339"/>
      <c r="O6" s="1339"/>
    </row>
    <row r="7" spans="1:21" ht="108.75" customHeight="1" x14ac:dyDescent="0.2">
      <c r="A7" s="1334"/>
      <c r="B7" s="1334"/>
      <c r="C7" s="1334"/>
      <c r="D7" s="1335"/>
      <c r="E7" s="1334"/>
      <c r="F7" s="1334"/>
      <c r="G7" s="1334"/>
      <c r="H7" s="1337"/>
      <c r="I7" s="1337"/>
      <c r="J7" s="1337"/>
      <c r="K7" s="1337"/>
      <c r="L7" s="1335"/>
      <c r="M7" s="210" t="s">
        <v>15</v>
      </c>
      <c r="N7" s="210" t="s">
        <v>16</v>
      </c>
      <c r="O7" s="210" t="s">
        <v>656</v>
      </c>
    </row>
    <row r="8" spans="1:21" ht="19.5" customHeight="1" x14ac:dyDescent="0.2">
      <c r="A8" s="1340" t="s">
        <v>180</v>
      </c>
      <c r="B8" s="1341"/>
      <c r="C8" s="1341"/>
      <c r="D8" s="1341"/>
      <c r="E8" s="1341"/>
      <c r="F8" s="1341"/>
      <c r="G8" s="1341"/>
      <c r="H8" s="1341"/>
      <c r="I8" s="1341"/>
      <c r="J8" s="1341"/>
      <c r="K8" s="1341"/>
      <c r="L8" s="1341"/>
      <c r="M8" s="1341"/>
      <c r="N8" s="1341"/>
      <c r="O8" s="1341"/>
    </row>
    <row r="9" spans="1:21" ht="16.5" customHeight="1" x14ac:dyDescent="0.2">
      <c r="A9" s="211" t="s">
        <v>18</v>
      </c>
      <c r="B9" s="1342" t="s">
        <v>181</v>
      </c>
      <c r="C9" s="1342"/>
      <c r="D9" s="1342"/>
      <c r="E9" s="1342"/>
      <c r="F9" s="1342"/>
      <c r="G9" s="1342"/>
      <c r="H9" s="1342"/>
      <c r="I9" s="1342"/>
      <c r="J9" s="1342"/>
      <c r="K9" s="1342"/>
      <c r="L9" s="1342"/>
      <c r="M9" s="1342"/>
      <c r="N9" s="1342"/>
      <c r="O9" s="1342"/>
    </row>
    <row r="10" spans="1:21" ht="19.5" customHeight="1" x14ac:dyDescent="0.2">
      <c r="A10" s="447" t="s">
        <v>18</v>
      </c>
      <c r="B10" s="448" t="s">
        <v>18</v>
      </c>
      <c r="C10" s="1343" t="s">
        <v>182</v>
      </c>
      <c r="D10" s="1343"/>
      <c r="E10" s="1343"/>
      <c r="F10" s="1343"/>
      <c r="G10" s="1343"/>
      <c r="H10" s="1343"/>
      <c r="I10" s="1343"/>
      <c r="J10" s="1343"/>
      <c r="K10" s="1343"/>
      <c r="L10" s="1343"/>
      <c r="M10" s="1343"/>
      <c r="N10" s="1343"/>
      <c r="O10" s="1343"/>
    </row>
    <row r="11" spans="1:21" x14ac:dyDescent="0.2">
      <c r="A11" s="447" t="s">
        <v>18</v>
      </c>
      <c r="B11" s="448" t="s">
        <v>18</v>
      </c>
      <c r="C11" s="212" t="s">
        <v>18</v>
      </c>
      <c r="D11" s="1344" t="s">
        <v>183</v>
      </c>
      <c r="E11" s="1344"/>
      <c r="F11" s="1344"/>
      <c r="G11" s="1344"/>
      <c r="H11" s="1344"/>
      <c r="I11" s="1344"/>
      <c r="J11" s="1344"/>
      <c r="K11" s="1344"/>
      <c r="L11" s="1344"/>
      <c r="M11" s="1344"/>
      <c r="N11" s="1344"/>
      <c r="O11" s="1344"/>
    </row>
    <row r="12" spans="1:21" ht="18" customHeight="1" x14ac:dyDescent="0.2">
      <c r="A12" s="1310"/>
      <c r="B12" s="1311"/>
      <c r="C12" s="1312"/>
      <c r="D12" s="453" t="s">
        <v>184</v>
      </c>
      <c r="E12" s="1313">
        <v>288712070</v>
      </c>
      <c r="F12" s="1313" t="s">
        <v>185</v>
      </c>
      <c r="G12" s="213" t="s">
        <v>21</v>
      </c>
      <c r="H12" s="214">
        <v>0.5</v>
      </c>
      <c r="I12" s="215">
        <v>0.5</v>
      </c>
      <c r="J12" s="216">
        <v>0.5</v>
      </c>
      <c r="K12" s="216">
        <v>0.5</v>
      </c>
      <c r="L12" s="1314" t="s">
        <v>186</v>
      </c>
      <c r="M12" s="217">
        <v>1</v>
      </c>
      <c r="N12" s="217">
        <v>1</v>
      </c>
      <c r="O12" s="217">
        <v>1</v>
      </c>
    </row>
    <row r="13" spans="1:21" ht="18" customHeight="1" x14ac:dyDescent="0.2">
      <c r="A13" s="1310"/>
      <c r="B13" s="1311"/>
      <c r="C13" s="1312"/>
      <c r="D13" s="453" t="s">
        <v>187</v>
      </c>
      <c r="E13" s="1313"/>
      <c r="F13" s="1313"/>
      <c r="G13" s="213" t="s">
        <v>21</v>
      </c>
      <c r="H13" s="218">
        <v>0.3</v>
      </c>
      <c r="I13" s="215">
        <v>0.3</v>
      </c>
      <c r="J13" s="216">
        <v>0.3</v>
      </c>
      <c r="K13" s="216">
        <v>0.3</v>
      </c>
      <c r="L13" s="1314"/>
      <c r="M13" s="217">
        <v>1</v>
      </c>
      <c r="N13" s="217">
        <v>1</v>
      </c>
      <c r="O13" s="217">
        <v>1</v>
      </c>
    </row>
    <row r="14" spans="1:21" ht="17.25" customHeight="1" x14ac:dyDescent="0.2">
      <c r="A14" s="1310"/>
      <c r="B14" s="1311"/>
      <c r="C14" s="1312"/>
      <c r="D14" s="453" t="s">
        <v>188</v>
      </c>
      <c r="E14" s="1313"/>
      <c r="F14" s="1313"/>
      <c r="G14" s="213" t="s">
        <v>21</v>
      </c>
      <c r="H14" s="218">
        <v>0.3</v>
      </c>
      <c r="I14" s="215">
        <v>0.3</v>
      </c>
      <c r="J14" s="216">
        <v>0.3</v>
      </c>
      <c r="K14" s="216">
        <v>0.3</v>
      </c>
      <c r="L14" s="1314"/>
      <c r="M14" s="217">
        <v>1</v>
      </c>
      <c r="N14" s="217">
        <v>1</v>
      </c>
      <c r="O14" s="217">
        <v>1</v>
      </c>
    </row>
    <row r="15" spans="1:21" ht="17.25" customHeight="1" x14ac:dyDescent="0.2">
      <c r="A15" s="1310"/>
      <c r="B15" s="1311"/>
      <c r="C15" s="1312"/>
      <c r="D15" s="453" t="s">
        <v>189</v>
      </c>
      <c r="E15" s="1313"/>
      <c r="F15" s="1313"/>
      <c r="G15" s="213" t="s">
        <v>21</v>
      </c>
      <c r="H15" s="218">
        <v>0.3</v>
      </c>
      <c r="I15" s="215">
        <v>0.3</v>
      </c>
      <c r="J15" s="216">
        <v>0.3</v>
      </c>
      <c r="K15" s="216">
        <v>0.3</v>
      </c>
      <c r="L15" s="1314"/>
      <c r="M15" s="217">
        <v>1</v>
      </c>
      <c r="N15" s="217">
        <v>1</v>
      </c>
      <c r="O15" s="217">
        <v>1</v>
      </c>
    </row>
    <row r="16" spans="1:21" ht="19.5" customHeight="1" x14ac:dyDescent="0.2">
      <c r="A16" s="1310"/>
      <c r="B16" s="1311"/>
      <c r="C16" s="1312"/>
      <c r="D16" s="453" t="s">
        <v>190</v>
      </c>
      <c r="E16" s="1313"/>
      <c r="F16" s="1313"/>
      <c r="G16" s="213" t="s">
        <v>21</v>
      </c>
      <c r="H16" s="218">
        <v>0.4</v>
      </c>
      <c r="I16" s="215">
        <v>0.4</v>
      </c>
      <c r="J16" s="216">
        <v>0.4</v>
      </c>
      <c r="K16" s="216">
        <v>0.4</v>
      </c>
      <c r="L16" s="1314"/>
      <c r="M16" s="219">
        <v>1</v>
      </c>
      <c r="N16" s="217">
        <v>1</v>
      </c>
      <c r="O16" s="217">
        <v>1</v>
      </c>
      <c r="R16" s="206"/>
      <c r="S16" s="206"/>
      <c r="T16" s="206"/>
      <c r="U16" s="206"/>
    </row>
    <row r="17" spans="1:21" ht="19.5" customHeight="1" x14ac:dyDescent="0.2">
      <c r="A17" s="1310"/>
      <c r="B17" s="1311"/>
      <c r="C17" s="1312"/>
      <c r="D17" s="453" t="s">
        <v>191</v>
      </c>
      <c r="E17" s="1313"/>
      <c r="F17" s="1313"/>
      <c r="G17" s="213" t="s">
        <v>21</v>
      </c>
      <c r="H17" s="218">
        <v>0.3</v>
      </c>
      <c r="I17" s="215">
        <v>0.3</v>
      </c>
      <c r="J17" s="216">
        <v>0.3</v>
      </c>
      <c r="K17" s="216">
        <v>0.3</v>
      </c>
      <c r="L17" s="1314"/>
      <c r="M17" s="217">
        <v>1</v>
      </c>
      <c r="N17" s="217">
        <v>1</v>
      </c>
      <c r="O17" s="217">
        <v>1</v>
      </c>
      <c r="R17" s="206"/>
      <c r="S17" s="206"/>
      <c r="T17" s="206"/>
      <c r="U17" s="206"/>
    </row>
    <row r="18" spans="1:21" ht="18" customHeight="1" x14ac:dyDescent="0.2">
      <c r="A18" s="1310"/>
      <c r="B18" s="1311"/>
      <c r="C18" s="1312"/>
      <c r="D18" s="453" t="s">
        <v>192</v>
      </c>
      <c r="E18" s="1313"/>
      <c r="F18" s="1313"/>
      <c r="G18" s="213" t="s">
        <v>21</v>
      </c>
      <c r="H18" s="218">
        <v>0.3</v>
      </c>
      <c r="I18" s="215">
        <v>0.3</v>
      </c>
      <c r="J18" s="216">
        <v>0.3</v>
      </c>
      <c r="K18" s="216">
        <v>0.3</v>
      </c>
      <c r="L18" s="1314"/>
      <c r="M18" s="217">
        <v>1</v>
      </c>
      <c r="N18" s="217">
        <v>1</v>
      </c>
      <c r="O18" s="217">
        <v>1</v>
      </c>
      <c r="R18" s="206"/>
      <c r="S18" s="206"/>
      <c r="T18" s="206"/>
      <c r="U18" s="206"/>
    </row>
    <row r="19" spans="1:21" ht="20.25" customHeight="1" x14ac:dyDescent="0.2">
      <c r="A19" s="1310"/>
      <c r="B19" s="1311"/>
      <c r="C19" s="1312"/>
      <c r="D19" s="453" t="s">
        <v>193</v>
      </c>
      <c r="E19" s="1313"/>
      <c r="F19" s="1313"/>
      <c r="G19" s="213" t="s">
        <v>21</v>
      </c>
      <c r="H19" s="218">
        <v>0.3</v>
      </c>
      <c r="I19" s="215">
        <v>0.3</v>
      </c>
      <c r="J19" s="216">
        <v>0.3</v>
      </c>
      <c r="K19" s="216">
        <v>0.3</v>
      </c>
      <c r="L19" s="1314"/>
      <c r="M19" s="217">
        <v>1</v>
      </c>
      <c r="N19" s="217">
        <v>1</v>
      </c>
      <c r="O19" s="217">
        <v>1</v>
      </c>
    </row>
    <row r="20" spans="1:21" ht="18" customHeight="1" x14ac:dyDescent="0.2">
      <c r="A20" s="1310"/>
      <c r="B20" s="1311"/>
      <c r="C20" s="1312"/>
      <c r="D20" s="453" t="s">
        <v>194</v>
      </c>
      <c r="E20" s="1313"/>
      <c r="F20" s="1313"/>
      <c r="G20" s="213" t="s">
        <v>21</v>
      </c>
      <c r="H20" s="218">
        <v>0.4</v>
      </c>
      <c r="I20" s="215">
        <v>0.4</v>
      </c>
      <c r="J20" s="216">
        <v>0.4</v>
      </c>
      <c r="K20" s="216">
        <v>0.4</v>
      </c>
      <c r="L20" s="1314"/>
      <c r="M20" s="217">
        <v>1</v>
      </c>
      <c r="N20" s="217">
        <v>1</v>
      </c>
      <c r="O20" s="217">
        <v>1</v>
      </c>
      <c r="Q20" s="220"/>
    </row>
    <row r="21" spans="1:21" ht="18" customHeight="1" x14ac:dyDescent="0.2">
      <c r="A21" s="1310"/>
      <c r="B21" s="1311"/>
      <c r="C21" s="1312"/>
      <c r="D21" s="453" t="s">
        <v>195</v>
      </c>
      <c r="E21" s="1313"/>
      <c r="F21" s="1313"/>
      <c r="G21" s="213" t="s">
        <v>21</v>
      </c>
      <c r="H21" s="218">
        <v>0.4</v>
      </c>
      <c r="I21" s="215">
        <v>0.5</v>
      </c>
      <c r="J21" s="216">
        <v>0.5</v>
      </c>
      <c r="K21" s="216">
        <v>0.5</v>
      </c>
      <c r="L21" s="1314"/>
      <c r="M21" s="217">
        <v>1</v>
      </c>
      <c r="N21" s="217">
        <v>1</v>
      </c>
      <c r="O21" s="217">
        <v>1</v>
      </c>
      <c r="Q21" s="220"/>
    </row>
    <row r="22" spans="1:21" ht="19.5" customHeight="1" x14ac:dyDescent="0.2">
      <c r="A22" s="1310"/>
      <c r="B22" s="1311"/>
      <c r="C22" s="1312"/>
      <c r="D22" s="219"/>
      <c r="E22" s="1313"/>
      <c r="F22" s="1313"/>
      <c r="G22" s="221" t="s">
        <v>23</v>
      </c>
      <c r="H22" s="222">
        <f>SUM(H12:H21)</f>
        <v>3.4999999999999996</v>
      </c>
      <c r="I22" s="223">
        <f t="shared" ref="I22:K22" si="0">SUM(I12:I21)</f>
        <v>3.5999999999999996</v>
      </c>
      <c r="J22" s="223">
        <f t="shared" si="0"/>
        <v>3.5999999999999996</v>
      </c>
      <c r="K22" s="223">
        <f t="shared" si="0"/>
        <v>3.5999999999999996</v>
      </c>
      <c r="L22" s="1314"/>
      <c r="M22" s="1345"/>
      <c r="N22" s="1345"/>
      <c r="O22" s="1345"/>
      <c r="Q22" s="220"/>
    </row>
    <row r="23" spans="1:21" x14ac:dyDescent="0.2">
      <c r="A23" s="447" t="s">
        <v>18</v>
      </c>
      <c r="B23" s="448" t="s">
        <v>18</v>
      </c>
      <c r="C23" s="224" t="s">
        <v>38</v>
      </c>
      <c r="D23" s="1317" t="s">
        <v>196</v>
      </c>
      <c r="E23" s="1317"/>
      <c r="F23" s="1317"/>
      <c r="G23" s="1317"/>
      <c r="H23" s="1317"/>
      <c r="I23" s="1317"/>
      <c r="J23" s="1317"/>
      <c r="K23" s="1317"/>
      <c r="L23" s="1317"/>
      <c r="M23" s="1317"/>
      <c r="N23" s="1317"/>
      <c r="O23" s="1317"/>
    </row>
    <row r="24" spans="1:21" ht="18" customHeight="1" x14ac:dyDescent="0.2">
      <c r="A24" s="1310"/>
      <c r="B24" s="1311"/>
      <c r="C24" s="1318"/>
      <c r="D24" s="225" t="s">
        <v>184</v>
      </c>
      <c r="E24" s="1313">
        <v>288712070</v>
      </c>
      <c r="F24" s="1313" t="s">
        <v>185</v>
      </c>
      <c r="G24" s="213" t="s">
        <v>21</v>
      </c>
      <c r="H24" s="226">
        <v>261.5</v>
      </c>
      <c r="I24" s="696">
        <v>268.5</v>
      </c>
      <c r="J24" s="226">
        <f>SUM(H24*1.03)</f>
        <v>269.34500000000003</v>
      </c>
      <c r="K24" s="226">
        <f>SUM(I24*1.03)</f>
        <v>276.55500000000001</v>
      </c>
      <c r="L24" s="1314" t="s">
        <v>197</v>
      </c>
      <c r="M24" s="519">
        <v>10106</v>
      </c>
      <c r="N24" s="519">
        <v>10106</v>
      </c>
      <c r="O24" s="519">
        <v>10106</v>
      </c>
      <c r="P24" s="227"/>
      <c r="Q24" s="228"/>
      <c r="R24" s="229"/>
      <c r="S24" s="230"/>
      <c r="T24" s="206"/>
      <c r="U24" s="207"/>
    </row>
    <row r="25" spans="1:21" ht="18" customHeight="1" x14ac:dyDescent="0.2">
      <c r="A25" s="1310"/>
      <c r="B25" s="1311"/>
      <c r="C25" s="1318"/>
      <c r="D25" s="225" t="s">
        <v>187</v>
      </c>
      <c r="E25" s="1313"/>
      <c r="F25" s="1313"/>
      <c r="G25" s="213" t="s">
        <v>21</v>
      </c>
      <c r="H25" s="226">
        <v>79.400000000000006</v>
      </c>
      <c r="I25" s="696">
        <v>101.9</v>
      </c>
      <c r="J25" s="226">
        <f t="shared" ref="J25:J33" si="1">SUM(H25*1.03)</f>
        <v>81.782000000000011</v>
      </c>
      <c r="K25" s="226">
        <f t="shared" ref="K25:K33" si="2">SUM(I25*1.03)</f>
        <v>104.95700000000001</v>
      </c>
      <c r="L25" s="1314"/>
      <c r="M25" s="519">
        <v>1343</v>
      </c>
      <c r="N25" s="519">
        <v>1343</v>
      </c>
      <c r="O25" s="519">
        <v>1343</v>
      </c>
      <c r="P25" s="227"/>
      <c r="Q25" s="228"/>
      <c r="R25" s="229"/>
      <c r="S25" s="206"/>
      <c r="T25" s="206"/>
      <c r="U25" s="207"/>
    </row>
    <row r="26" spans="1:21" ht="17.25" customHeight="1" x14ac:dyDescent="0.2">
      <c r="A26" s="1310"/>
      <c r="B26" s="1311"/>
      <c r="C26" s="1318"/>
      <c r="D26" s="225" t="s">
        <v>188</v>
      </c>
      <c r="E26" s="1313"/>
      <c r="F26" s="1313"/>
      <c r="G26" s="213" t="s">
        <v>21</v>
      </c>
      <c r="H26" s="226">
        <v>74.099999999999994</v>
      </c>
      <c r="I26" s="696">
        <v>83.1</v>
      </c>
      <c r="J26" s="226">
        <f t="shared" si="1"/>
        <v>76.322999999999993</v>
      </c>
      <c r="K26" s="226">
        <f t="shared" si="2"/>
        <v>85.592999999999989</v>
      </c>
      <c r="L26" s="1314"/>
      <c r="M26" s="519">
        <v>395</v>
      </c>
      <c r="N26" s="519">
        <v>395</v>
      </c>
      <c r="O26" s="519">
        <v>395</v>
      </c>
      <c r="P26" s="227"/>
      <c r="Q26" s="228"/>
      <c r="R26" s="229"/>
      <c r="U26" s="207"/>
    </row>
    <row r="27" spans="1:21" ht="17.25" customHeight="1" x14ac:dyDescent="0.2">
      <c r="A27" s="1310"/>
      <c r="B27" s="1311"/>
      <c r="C27" s="1318"/>
      <c r="D27" s="225" t="s">
        <v>189</v>
      </c>
      <c r="E27" s="1313"/>
      <c r="F27" s="1313"/>
      <c r="G27" s="213" t="s">
        <v>21</v>
      </c>
      <c r="H27" s="226">
        <v>105.9</v>
      </c>
      <c r="I27" s="696">
        <v>109.6</v>
      </c>
      <c r="J27" s="226">
        <f t="shared" si="1"/>
        <v>109.07700000000001</v>
      </c>
      <c r="K27" s="226">
        <f t="shared" si="2"/>
        <v>112.88799999999999</v>
      </c>
      <c r="L27" s="1314"/>
      <c r="M27" s="519">
        <v>1489</v>
      </c>
      <c r="N27" s="519">
        <v>1489</v>
      </c>
      <c r="O27" s="519">
        <v>1489</v>
      </c>
      <c r="P27" s="206"/>
      <c r="Q27" s="228"/>
      <c r="R27" s="229"/>
      <c r="U27" s="207"/>
    </row>
    <row r="28" spans="1:21" ht="19.5" customHeight="1" x14ac:dyDescent="0.2">
      <c r="A28" s="1310"/>
      <c r="B28" s="1311"/>
      <c r="C28" s="1318"/>
      <c r="D28" s="225" t="s">
        <v>190</v>
      </c>
      <c r="E28" s="1313"/>
      <c r="F28" s="1313"/>
      <c r="G28" s="213" t="s">
        <v>21</v>
      </c>
      <c r="H28" s="226">
        <v>112.7</v>
      </c>
      <c r="I28" s="696">
        <v>121.4</v>
      </c>
      <c r="J28" s="226">
        <f t="shared" si="1"/>
        <v>116.081</v>
      </c>
      <c r="K28" s="226">
        <f t="shared" si="2"/>
        <v>125.04200000000002</v>
      </c>
      <c r="L28" s="1314"/>
      <c r="M28" s="519">
        <v>1165</v>
      </c>
      <c r="N28" s="519">
        <v>1165</v>
      </c>
      <c r="O28" s="519">
        <v>1165</v>
      </c>
      <c r="P28" s="227"/>
      <c r="Q28" s="231"/>
      <c r="R28" s="232"/>
      <c r="S28" s="233"/>
      <c r="T28" s="233"/>
      <c r="U28" s="207"/>
    </row>
    <row r="29" spans="1:21" ht="19.5" customHeight="1" x14ac:dyDescent="0.2">
      <c r="A29" s="1310"/>
      <c r="B29" s="1311"/>
      <c r="C29" s="1318"/>
      <c r="D29" s="225" t="s">
        <v>191</v>
      </c>
      <c r="E29" s="1313"/>
      <c r="F29" s="1313"/>
      <c r="G29" s="213" t="s">
        <v>21</v>
      </c>
      <c r="H29" s="226">
        <v>95.4</v>
      </c>
      <c r="I29" s="696">
        <v>89.1</v>
      </c>
      <c r="J29" s="226">
        <f t="shared" si="1"/>
        <v>98.262000000000015</v>
      </c>
      <c r="K29" s="226">
        <f t="shared" si="2"/>
        <v>91.772999999999996</v>
      </c>
      <c r="L29" s="1314"/>
      <c r="M29" s="519">
        <v>645</v>
      </c>
      <c r="N29" s="519">
        <v>645</v>
      </c>
      <c r="O29" s="519">
        <v>645</v>
      </c>
      <c r="P29" s="227"/>
      <c r="Q29" s="228"/>
      <c r="R29" s="229"/>
      <c r="U29" s="207"/>
    </row>
    <row r="30" spans="1:21" ht="18" customHeight="1" x14ac:dyDescent="0.2">
      <c r="A30" s="1310"/>
      <c r="B30" s="1311"/>
      <c r="C30" s="1318"/>
      <c r="D30" s="225" t="s">
        <v>192</v>
      </c>
      <c r="E30" s="1313"/>
      <c r="F30" s="1313"/>
      <c r="G30" s="213" t="s">
        <v>21</v>
      </c>
      <c r="H30" s="226">
        <v>98.3</v>
      </c>
      <c r="I30" s="696">
        <v>92.4</v>
      </c>
      <c r="J30" s="226">
        <f t="shared" si="1"/>
        <v>101.249</v>
      </c>
      <c r="K30" s="226">
        <f t="shared" si="2"/>
        <v>95.172000000000011</v>
      </c>
      <c r="L30" s="1314"/>
      <c r="M30" s="519">
        <v>1181</v>
      </c>
      <c r="N30" s="519">
        <v>1181</v>
      </c>
      <c r="O30" s="519">
        <v>1181</v>
      </c>
      <c r="P30" s="227"/>
      <c r="Q30" s="228"/>
      <c r="R30" s="229"/>
      <c r="U30" s="207"/>
    </row>
    <row r="31" spans="1:21" ht="20.25" customHeight="1" x14ac:dyDescent="0.2">
      <c r="A31" s="1310"/>
      <c r="B31" s="1311"/>
      <c r="C31" s="1318"/>
      <c r="D31" s="225" t="s">
        <v>193</v>
      </c>
      <c r="E31" s="1313"/>
      <c r="F31" s="1313"/>
      <c r="G31" s="213" t="s">
        <v>21</v>
      </c>
      <c r="H31" s="226">
        <v>78.8</v>
      </c>
      <c r="I31" s="696">
        <v>98.1</v>
      </c>
      <c r="J31" s="226">
        <f t="shared" si="1"/>
        <v>81.164000000000001</v>
      </c>
      <c r="K31" s="226">
        <f t="shared" si="2"/>
        <v>101.04299999999999</v>
      </c>
      <c r="L31" s="1314"/>
      <c r="M31" s="519">
        <v>1121</v>
      </c>
      <c r="N31" s="519">
        <v>1121</v>
      </c>
      <c r="O31" s="519">
        <v>1121</v>
      </c>
      <c r="P31" s="227"/>
      <c r="Q31" s="228"/>
      <c r="R31" s="229"/>
      <c r="U31" s="207"/>
    </row>
    <row r="32" spans="1:21" ht="18" customHeight="1" x14ac:dyDescent="0.2">
      <c r="A32" s="1310"/>
      <c r="B32" s="1311"/>
      <c r="C32" s="1318"/>
      <c r="D32" s="225" t="s">
        <v>194</v>
      </c>
      <c r="E32" s="1313"/>
      <c r="F32" s="1313"/>
      <c r="G32" s="213" t="s">
        <v>21</v>
      </c>
      <c r="H32" s="226">
        <v>136.4</v>
      </c>
      <c r="I32" s="696">
        <v>138.4</v>
      </c>
      <c r="J32" s="226">
        <f t="shared" si="1"/>
        <v>140.49200000000002</v>
      </c>
      <c r="K32" s="226">
        <f t="shared" si="2"/>
        <v>142.55200000000002</v>
      </c>
      <c r="L32" s="1314"/>
      <c r="M32" s="519">
        <v>2020</v>
      </c>
      <c r="N32" s="519">
        <v>2020</v>
      </c>
      <c r="O32" s="519">
        <v>2020</v>
      </c>
      <c r="P32" s="227"/>
      <c r="Q32" s="228"/>
      <c r="R32" s="229"/>
      <c r="U32" s="207"/>
    </row>
    <row r="33" spans="1:21" ht="18" customHeight="1" x14ac:dyDescent="0.2">
      <c r="A33" s="1310"/>
      <c r="B33" s="1311"/>
      <c r="C33" s="1318"/>
      <c r="D33" s="449" t="s">
        <v>195</v>
      </c>
      <c r="E33" s="1313"/>
      <c r="F33" s="1313"/>
      <c r="G33" s="213" t="s">
        <v>21</v>
      </c>
      <c r="H33" s="226">
        <v>153.1</v>
      </c>
      <c r="I33" s="696">
        <v>170.4</v>
      </c>
      <c r="J33" s="226">
        <f t="shared" si="1"/>
        <v>157.69300000000001</v>
      </c>
      <c r="K33" s="226">
        <f t="shared" si="2"/>
        <v>175.512</v>
      </c>
      <c r="L33" s="1314"/>
      <c r="M33" s="519">
        <v>2656</v>
      </c>
      <c r="N33" s="519">
        <v>2656</v>
      </c>
      <c r="O33" s="519">
        <v>2656</v>
      </c>
      <c r="P33" s="206"/>
      <c r="Q33" s="228"/>
      <c r="R33" s="229"/>
      <c r="U33" s="207"/>
    </row>
    <row r="34" spans="1:21" ht="19.5" customHeight="1" x14ac:dyDescent="0.2">
      <c r="A34" s="1310"/>
      <c r="B34" s="1311"/>
      <c r="C34" s="1318"/>
      <c r="D34" s="217"/>
      <c r="E34" s="1313"/>
      <c r="F34" s="1313"/>
      <c r="G34" s="221" t="s">
        <v>23</v>
      </c>
      <c r="H34" s="243">
        <f>SUM(H24:H33)</f>
        <v>1195.5999999999999</v>
      </c>
      <c r="I34" s="697">
        <f>SUM(I24:I33)</f>
        <v>1272.9000000000001</v>
      </c>
      <c r="J34" s="222">
        <f t="shared" ref="J34:K34" si="3">SUM(J24:J33)</f>
        <v>1231.4680000000001</v>
      </c>
      <c r="K34" s="234">
        <f t="shared" si="3"/>
        <v>1311.0870000000002</v>
      </c>
      <c r="L34" s="1314"/>
      <c r="M34" s="1326"/>
      <c r="N34" s="1326"/>
      <c r="O34" s="1326"/>
      <c r="P34" s="227"/>
      <c r="Q34" s="235"/>
      <c r="S34" s="236"/>
      <c r="U34" s="207"/>
    </row>
    <row r="35" spans="1:21" ht="19.5" customHeight="1" x14ac:dyDescent="0.2">
      <c r="A35" s="447" t="s">
        <v>18</v>
      </c>
      <c r="B35" s="448" t="s">
        <v>24</v>
      </c>
      <c r="C35" s="1327" t="s">
        <v>199</v>
      </c>
      <c r="D35" s="1327"/>
      <c r="E35" s="1327"/>
      <c r="F35" s="1327"/>
      <c r="G35" s="1327"/>
      <c r="H35" s="1327"/>
      <c r="I35" s="1327"/>
      <c r="J35" s="1327"/>
      <c r="K35" s="1327"/>
      <c r="L35" s="1327"/>
      <c r="M35" s="1327"/>
      <c r="N35" s="1327"/>
      <c r="O35" s="1327"/>
    </row>
    <row r="36" spans="1:21" ht="19.5" customHeight="1" x14ac:dyDescent="0.2">
      <c r="A36" s="447" t="s">
        <v>18</v>
      </c>
      <c r="B36" s="448" t="s">
        <v>24</v>
      </c>
      <c r="C36" s="224" t="s">
        <v>18</v>
      </c>
      <c r="D36" s="1317" t="s">
        <v>200</v>
      </c>
      <c r="E36" s="1317"/>
      <c r="F36" s="1317"/>
      <c r="G36" s="1317"/>
      <c r="H36" s="1317"/>
      <c r="I36" s="1317"/>
      <c r="J36" s="1317"/>
      <c r="K36" s="1317"/>
      <c r="L36" s="1317"/>
      <c r="M36" s="1317"/>
      <c r="N36" s="1317"/>
      <c r="O36" s="1317"/>
    </row>
    <row r="37" spans="1:21" ht="18" customHeight="1" x14ac:dyDescent="0.2">
      <c r="A37" s="1310"/>
      <c r="B37" s="1311"/>
      <c r="C37" s="1318"/>
      <c r="D37" s="449" t="s">
        <v>184</v>
      </c>
      <c r="E37" s="1313">
        <v>288712070</v>
      </c>
      <c r="F37" s="1313" t="s">
        <v>185</v>
      </c>
      <c r="G37" s="213" t="s">
        <v>21</v>
      </c>
      <c r="H37" s="226">
        <v>122.6</v>
      </c>
      <c r="I37" s="715">
        <v>121.2</v>
      </c>
      <c r="J37" s="716">
        <f>SUM(I37*1.05)</f>
        <v>127.26</v>
      </c>
      <c r="K37" s="716">
        <f>SUM(J37*1.03)</f>
        <v>131.0778</v>
      </c>
      <c r="L37" s="1314" t="s">
        <v>201</v>
      </c>
      <c r="M37" s="217">
        <v>52.67</v>
      </c>
      <c r="N37" s="217">
        <v>52.67</v>
      </c>
      <c r="O37" s="217">
        <v>52.67</v>
      </c>
      <c r="P37" s="521"/>
    </row>
    <row r="38" spans="1:21" ht="18" customHeight="1" x14ac:dyDescent="0.2">
      <c r="A38" s="1310"/>
      <c r="B38" s="1311"/>
      <c r="C38" s="1318"/>
      <c r="D38" s="449" t="s">
        <v>187</v>
      </c>
      <c r="E38" s="1313"/>
      <c r="F38" s="1313"/>
      <c r="G38" s="213" t="s">
        <v>21</v>
      </c>
      <c r="H38" s="226">
        <v>12</v>
      </c>
      <c r="I38" s="715">
        <v>13.2</v>
      </c>
      <c r="J38" s="716">
        <f t="shared" ref="J38:J46" si="4">SUM(I38*1.05)</f>
        <v>13.86</v>
      </c>
      <c r="K38" s="716">
        <f t="shared" ref="K38:K46" si="5">SUM(J38*1.03)</f>
        <v>14.2758</v>
      </c>
      <c r="L38" s="1314"/>
      <c r="M38" s="520">
        <v>16.899999999999999</v>
      </c>
      <c r="N38" s="520">
        <v>16.899999999999999</v>
      </c>
      <c r="O38" s="520">
        <v>16.899999999999999</v>
      </c>
      <c r="P38" s="521"/>
    </row>
    <row r="39" spans="1:21" ht="17.25" customHeight="1" x14ac:dyDescent="0.2">
      <c r="A39" s="1310"/>
      <c r="B39" s="1311"/>
      <c r="C39" s="1318"/>
      <c r="D39" s="449" t="s">
        <v>188</v>
      </c>
      <c r="E39" s="1313"/>
      <c r="F39" s="1313"/>
      <c r="G39" s="213" t="s">
        <v>21</v>
      </c>
      <c r="H39" s="226">
        <v>4</v>
      </c>
      <c r="I39" s="715">
        <v>5</v>
      </c>
      <c r="J39" s="716">
        <f t="shared" si="4"/>
        <v>5.25</v>
      </c>
      <c r="K39" s="716">
        <f t="shared" si="5"/>
        <v>5.4074999999999998</v>
      </c>
      <c r="L39" s="1314"/>
      <c r="M39" s="217">
        <v>5.7</v>
      </c>
      <c r="N39" s="217">
        <v>5.7</v>
      </c>
      <c r="O39" s="217">
        <v>5.7</v>
      </c>
      <c r="P39" s="521"/>
    </row>
    <row r="40" spans="1:21" ht="17.25" customHeight="1" x14ac:dyDescent="0.2">
      <c r="A40" s="1310"/>
      <c r="B40" s="1311"/>
      <c r="C40" s="1318"/>
      <c r="D40" s="449" t="s">
        <v>189</v>
      </c>
      <c r="E40" s="1313"/>
      <c r="F40" s="1313"/>
      <c r="G40" s="213" t="s">
        <v>21</v>
      </c>
      <c r="H40" s="226">
        <v>12</v>
      </c>
      <c r="I40" s="715">
        <v>13.2</v>
      </c>
      <c r="J40" s="716">
        <f t="shared" si="4"/>
        <v>13.86</v>
      </c>
      <c r="K40" s="716">
        <f t="shared" si="5"/>
        <v>14.2758</v>
      </c>
      <c r="L40" s="1314"/>
      <c r="M40" s="217">
        <v>16.8</v>
      </c>
      <c r="N40" s="217">
        <v>16.8</v>
      </c>
      <c r="O40" s="217">
        <v>16.8</v>
      </c>
      <c r="P40" s="521"/>
    </row>
    <row r="41" spans="1:21" ht="19.5" customHeight="1" x14ac:dyDescent="0.2">
      <c r="A41" s="1310"/>
      <c r="B41" s="1311"/>
      <c r="C41" s="1318"/>
      <c r="D41" s="449" t="s">
        <v>190</v>
      </c>
      <c r="E41" s="1313"/>
      <c r="F41" s="1313"/>
      <c r="G41" s="213" t="s">
        <v>21</v>
      </c>
      <c r="H41" s="226">
        <v>13.5</v>
      </c>
      <c r="I41" s="715">
        <v>14.9</v>
      </c>
      <c r="J41" s="716">
        <f t="shared" si="4"/>
        <v>15.645000000000001</v>
      </c>
      <c r="K41" s="716">
        <f t="shared" si="5"/>
        <v>16.114350000000002</v>
      </c>
      <c r="L41" s="1314"/>
      <c r="M41" s="217">
        <v>15.8</v>
      </c>
      <c r="N41" s="217">
        <v>15.8</v>
      </c>
      <c r="O41" s="217">
        <v>15.8</v>
      </c>
      <c r="P41" s="521"/>
      <c r="R41" s="229"/>
    </row>
    <row r="42" spans="1:21" ht="19.5" customHeight="1" x14ac:dyDescent="0.2">
      <c r="A42" s="1310"/>
      <c r="B42" s="1311"/>
      <c r="C42" s="1318"/>
      <c r="D42" s="449" t="s">
        <v>191</v>
      </c>
      <c r="E42" s="1313"/>
      <c r="F42" s="1313"/>
      <c r="G42" s="213" t="s">
        <v>21</v>
      </c>
      <c r="H42" s="226">
        <v>9</v>
      </c>
      <c r="I42" s="715">
        <v>9.9</v>
      </c>
      <c r="J42" s="716">
        <f t="shared" si="4"/>
        <v>10.395000000000001</v>
      </c>
      <c r="K42" s="716">
        <f t="shared" si="5"/>
        <v>10.706850000000001</v>
      </c>
      <c r="L42" s="1314"/>
      <c r="M42" s="217">
        <v>9.5</v>
      </c>
      <c r="N42" s="217">
        <v>9.5</v>
      </c>
      <c r="O42" s="217">
        <v>9.5</v>
      </c>
      <c r="P42" s="521"/>
      <c r="Q42" s="237"/>
      <c r="R42" s="237"/>
    </row>
    <row r="43" spans="1:21" ht="18" customHeight="1" x14ac:dyDescent="0.2">
      <c r="A43" s="1310"/>
      <c r="B43" s="1311"/>
      <c r="C43" s="1318"/>
      <c r="D43" s="449" t="s">
        <v>192</v>
      </c>
      <c r="E43" s="1313"/>
      <c r="F43" s="1313"/>
      <c r="G43" s="213" t="s">
        <v>21</v>
      </c>
      <c r="H43" s="226">
        <v>12</v>
      </c>
      <c r="I43" s="715">
        <v>12.1</v>
      </c>
      <c r="J43" s="716">
        <f t="shared" si="4"/>
        <v>12.705</v>
      </c>
      <c r="K43" s="716">
        <f t="shared" si="5"/>
        <v>13.08615</v>
      </c>
      <c r="L43" s="1314"/>
      <c r="M43" s="217">
        <v>10.3</v>
      </c>
      <c r="N43" s="217">
        <v>10.3</v>
      </c>
      <c r="O43" s="217">
        <v>10.3</v>
      </c>
      <c r="P43" s="521"/>
    </row>
    <row r="44" spans="1:21" ht="20.25" customHeight="1" x14ac:dyDescent="0.2">
      <c r="A44" s="1310"/>
      <c r="B44" s="1311"/>
      <c r="C44" s="1318"/>
      <c r="D44" s="449" t="s">
        <v>193</v>
      </c>
      <c r="E44" s="1313"/>
      <c r="F44" s="1313"/>
      <c r="G44" s="213" t="s">
        <v>21</v>
      </c>
      <c r="H44" s="226">
        <v>12.5</v>
      </c>
      <c r="I44" s="715">
        <v>13.8</v>
      </c>
      <c r="J44" s="716">
        <f t="shared" si="4"/>
        <v>14.490000000000002</v>
      </c>
      <c r="K44" s="716">
        <f t="shared" si="5"/>
        <v>14.924700000000003</v>
      </c>
      <c r="L44" s="1314"/>
      <c r="M44" s="520">
        <v>18.350000000000001</v>
      </c>
      <c r="N44" s="520">
        <v>18.350000000000001</v>
      </c>
      <c r="O44" s="520">
        <v>18.350000000000001</v>
      </c>
      <c r="P44" s="521"/>
    </row>
    <row r="45" spans="1:21" ht="18" customHeight="1" x14ac:dyDescent="0.2">
      <c r="A45" s="1310"/>
      <c r="B45" s="1311"/>
      <c r="C45" s="1318"/>
      <c r="D45" s="449" t="s">
        <v>194</v>
      </c>
      <c r="E45" s="1313"/>
      <c r="F45" s="1313"/>
      <c r="G45" s="213" t="s">
        <v>21</v>
      </c>
      <c r="H45" s="226">
        <v>21</v>
      </c>
      <c r="I45" s="715">
        <v>22</v>
      </c>
      <c r="J45" s="716">
        <f t="shared" si="4"/>
        <v>23.1</v>
      </c>
      <c r="K45" s="716">
        <f t="shared" si="5"/>
        <v>23.793000000000003</v>
      </c>
      <c r="L45" s="1314"/>
      <c r="M45" s="520">
        <v>23.5</v>
      </c>
      <c r="N45" s="520">
        <v>23.5</v>
      </c>
      <c r="O45" s="520">
        <v>23.5</v>
      </c>
      <c r="P45" s="521"/>
    </row>
    <row r="46" spans="1:21" ht="18" customHeight="1" x14ac:dyDescent="0.2">
      <c r="A46" s="1310"/>
      <c r="B46" s="1311"/>
      <c r="C46" s="1318"/>
      <c r="D46" s="449" t="s">
        <v>195</v>
      </c>
      <c r="E46" s="1313"/>
      <c r="F46" s="1313"/>
      <c r="G46" s="213" t="s">
        <v>21</v>
      </c>
      <c r="H46" s="226">
        <v>34.9</v>
      </c>
      <c r="I46" s="715">
        <v>27.6</v>
      </c>
      <c r="J46" s="716">
        <f t="shared" si="4"/>
        <v>28.980000000000004</v>
      </c>
      <c r="K46" s="716">
        <f t="shared" si="5"/>
        <v>29.849400000000006</v>
      </c>
      <c r="L46" s="1314"/>
      <c r="M46" s="217">
        <v>28.3</v>
      </c>
      <c r="N46" s="217">
        <v>28.3</v>
      </c>
      <c r="O46" s="217">
        <v>28.3</v>
      </c>
      <c r="P46" s="1336"/>
    </row>
    <row r="47" spans="1:21" ht="19.5" customHeight="1" x14ac:dyDescent="0.2">
      <c r="A47" s="1310"/>
      <c r="B47" s="1311"/>
      <c r="C47" s="1318"/>
      <c r="D47" s="217"/>
      <c r="E47" s="1313"/>
      <c r="F47" s="1313"/>
      <c r="G47" s="221" t="s">
        <v>23</v>
      </c>
      <c r="H47" s="697">
        <v>253.5</v>
      </c>
      <c r="I47" s="222">
        <f>SUM(I37:I46)</f>
        <v>252.9</v>
      </c>
      <c r="J47" s="222">
        <f t="shared" ref="J47:K47" si="6">SUM(J37:J46)</f>
        <v>265.54500000000007</v>
      </c>
      <c r="K47" s="222">
        <f t="shared" si="6"/>
        <v>273.51135000000005</v>
      </c>
      <c r="L47" s="1314"/>
      <c r="M47" s="1328"/>
      <c r="N47" s="1328"/>
      <c r="O47" s="1328"/>
      <c r="P47" s="1336"/>
    </row>
    <row r="48" spans="1:21" ht="19.5" customHeight="1" x14ac:dyDescent="0.2">
      <c r="A48" s="447" t="s">
        <v>18</v>
      </c>
      <c r="B48" s="448" t="s">
        <v>24</v>
      </c>
      <c r="C48" s="224" t="s">
        <v>24</v>
      </c>
      <c r="D48" s="1317" t="s">
        <v>202</v>
      </c>
      <c r="E48" s="1317"/>
      <c r="F48" s="1317"/>
      <c r="G48" s="1317"/>
      <c r="H48" s="1317"/>
      <c r="I48" s="1317"/>
      <c r="J48" s="1317"/>
      <c r="K48" s="1317"/>
      <c r="L48" s="1317"/>
      <c r="M48" s="1317"/>
      <c r="N48" s="1317"/>
      <c r="O48" s="1317"/>
    </row>
    <row r="49" spans="1:20" ht="18" customHeight="1" x14ac:dyDescent="0.2">
      <c r="A49" s="1310"/>
      <c r="B49" s="1311"/>
      <c r="C49" s="1318"/>
      <c r="D49" s="453" t="s">
        <v>184</v>
      </c>
      <c r="E49" s="1313">
        <v>288712070</v>
      </c>
      <c r="F49" s="1313" t="s">
        <v>185</v>
      </c>
      <c r="G49" s="213" t="s">
        <v>21</v>
      </c>
      <c r="H49" s="238">
        <v>111.2</v>
      </c>
      <c r="I49" s="239">
        <v>121.1</v>
      </c>
      <c r="J49" s="214">
        <f>SUM(H49*1.1)</f>
        <v>122.32000000000001</v>
      </c>
      <c r="K49" s="214">
        <f>SUM(I49*1.03)</f>
        <v>124.733</v>
      </c>
      <c r="L49" s="1314" t="s">
        <v>203</v>
      </c>
      <c r="M49" s="240">
        <v>966.44</v>
      </c>
      <c r="N49" s="240">
        <v>966.44</v>
      </c>
      <c r="O49" s="240">
        <v>966.44</v>
      </c>
      <c r="P49" s="227"/>
    </row>
    <row r="50" spans="1:20" ht="18" customHeight="1" x14ac:dyDescent="0.2">
      <c r="A50" s="1310"/>
      <c r="B50" s="1311"/>
      <c r="C50" s="1318"/>
      <c r="D50" s="449" t="s">
        <v>187</v>
      </c>
      <c r="E50" s="1313"/>
      <c r="F50" s="1313"/>
      <c r="G50" s="213" t="s">
        <v>21</v>
      </c>
      <c r="H50" s="238">
        <v>6.6</v>
      </c>
      <c r="I50" s="239">
        <v>6.6</v>
      </c>
      <c r="J50" s="214">
        <f t="shared" ref="J50:J57" si="7">SUM(H50*1.1)</f>
        <v>7.26</v>
      </c>
      <c r="K50" s="214">
        <f t="shared" ref="K50:K57" si="8">SUM(I50*1.03)</f>
        <v>6.798</v>
      </c>
      <c r="L50" s="1314"/>
      <c r="M50" s="522">
        <v>255</v>
      </c>
      <c r="N50" s="522">
        <v>255</v>
      </c>
      <c r="O50" s="522">
        <v>255</v>
      </c>
      <c r="Q50" s="230"/>
    </row>
    <row r="51" spans="1:20" ht="17.25" customHeight="1" x14ac:dyDescent="0.2">
      <c r="A51" s="1310"/>
      <c r="B51" s="1311"/>
      <c r="C51" s="1318"/>
      <c r="D51" s="449" t="s">
        <v>188</v>
      </c>
      <c r="E51" s="1313"/>
      <c r="F51" s="1313"/>
      <c r="G51" s="213" t="s">
        <v>21</v>
      </c>
      <c r="H51" s="238">
        <v>5.4</v>
      </c>
      <c r="I51" s="239">
        <v>5</v>
      </c>
      <c r="J51" s="214">
        <f t="shared" si="7"/>
        <v>5.9400000000000013</v>
      </c>
      <c r="K51" s="214">
        <f t="shared" si="8"/>
        <v>5.15</v>
      </c>
      <c r="L51" s="1314"/>
      <c r="M51" s="522">
        <v>147.19999999999999</v>
      </c>
      <c r="N51" s="522">
        <v>147.19999999999999</v>
      </c>
      <c r="O51" s="522">
        <v>147.19999999999999</v>
      </c>
      <c r="Q51" s="242"/>
      <c r="R51" s="206"/>
      <c r="S51" s="206"/>
    </row>
    <row r="52" spans="1:20" ht="17.25" customHeight="1" x14ac:dyDescent="0.2">
      <c r="A52" s="1310"/>
      <c r="B52" s="1311"/>
      <c r="C52" s="1318"/>
      <c r="D52" s="449" t="s">
        <v>189</v>
      </c>
      <c r="E52" s="1313"/>
      <c r="F52" s="1313"/>
      <c r="G52" s="213" t="s">
        <v>21</v>
      </c>
      <c r="H52" s="238">
        <v>6.6</v>
      </c>
      <c r="I52" s="239">
        <v>6.6</v>
      </c>
      <c r="J52" s="214">
        <f t="shared" si="7"/>
        <v>7.26</v>
      </c>
      <c r="K52" s="214">
        <f t="shared" si="8"/>
        <v>6.798</v>
      </c>
      <c r="L52" s="1314"/>
      <c r="M52" s="523">
        <v>253.7</v>
      </c>
      <c r="N52" s="522">
        <v>253.7</v>
      </c>
      <c r="O52" s="522">
        <v>253.7</v>
      </c>
      <c r="Q52" s="230"/>
    </row>
    <row r="53" spans="1:20" ht="19.5" customHeight="1" x14ac:dyDescent="0.2">
      <c r="A53" s="1310"/>
      <c r="B53" s="1311"/>
      <c r="C53" s="1318"/>
      <c r="D53" s="449" t="s">
        <v>190</v>
      </c>
      <c r="E53" s="1313"/>
      <c r="F53" s="1313"/>
      <c r="G53" s="213" t="s">
        <v>21</v>
      </c>
      <c r="H53" s="238">
        <v>7.8</v>
      </c>
      <c r="I53" s="239">
        <v>7.7</v>
      </c>
      <c r="J53" s="214">
        <f t="shared" si="7"/>
        <v>8.58</v>
      </c>
      <c r="K53" s="214">
        <f t="shared" si="8"/>
        <v>7.931</v>
      </c>
      <c r="L53" s="1314"/>
      <c r="M53" s="522">
        <v>336.4</v>
      </c>
      <c r="N53" s="522">
        <v>336.4</v>
      </c>
      <c r="O53" s="522">
        <v>336.4</v>
      </c>
      <c r="P53" s="227"/>
      <c r="Q53" s="242"/>
      <c r="R53" s="229"/>
    </row>
    <row r="54" spans="1:20" ht="19.5" customHeight="1" x14ac:dyDescent="0.2">
      <c r="A54" s="1310"/>
      <c r="B54" s="1311"/>
      <c r="C54" s="1318"/>
      <c r="D54" s="449" t="s">
        <v>191</v>
      </c>
      <c r="E54" s="1313"/>
      <c r="F54" s="1313"/>
      <c r="G54" s="213" t="s">
        <v>21</v>
      </c>
      <c r="H54" s="238">
        <v>6.5</v>
      </c>
      <c r="I54" s="239">
        <v>6.6</v>
      </c>
      <c r="J54" s="214">
        <f t="shared" si="7"/>
        <v>7.15</v>
      </c>
      <c r="K54" s="214">
        <f t="shared" si="8"/>
        <v>6.798</v>
      </c>
      <c r="L54" s="1314"/>
      <c r="M54" s="522">
        <v>180</v>
      </c>
      <c r="N54" s="522">
        <v>180</v>
      </c>
      <c r="O54" s="522">
        <v>180</v>
      </c>
      <c r="P54" s="524"/>
      <c r="Q54" s="230"/>
    </row>
    <row r="55" spans="1:20" ht="18" customHeight="1" x14ac:dyDescent="0.2">
      <c r="A55" s="1310"/>
      <c r="B55" s="1311"/>
      <c r="C55" s="1318"/>
      <c r="D55" s="449" t="s">
        <v>192</v>
      </c>
      <c r="E55" s="1313"/>
      <c r="F55" s="1313"/>
      <c r="G55" s="213" t="s">
        <v>21</v>
      </c>
      <c r="H55" s="238">
        <v>6.6</v>
      </c>
      <c r="I55" s="239">
        <v>6.6</v>
      </c>
      <c r="J55" s="214">
        <f t="shared" si="7"/>
        <v>7.26</v>
      </c>
      <c r="K55" s="214">
        <f t="shared" si="8"/>
        <v>6.798</v>
      </c>
      <c r="L55" s="1314"/>
      <c r="M55" s="522">
        <v>328.5</v>
      </c>
      <c r="N55" s="522">
        <v>328.5</v>
      </c>
      <c r="O55" s="522">
        <v>328.5</v>
      </c>
      <c r="P55" s="524"/>
      <c r="Q55" s="242"/>
    </row>
    <row r="56" spans="1:20" ht="20.25" customHeight="1" x14ac:dyDescent="0.2">
      <c r="A56" s="1310"/>
      <c r="B56" s="1311"/>
      <c r="C56" s="1318"/>
      <c r="D56" s="449" t="s">
        <v>193</v>
      </c>
      <c r="E56" s="1313"/>
      <c r="F56" s="1313"/>
      <c r="G56" s="213" t="s">
        <v>21</v>
      </c>
      <c r="H56" s="238">
        <v>5.9</v>
      </c>
      <c r="I56" s="239">
        <v>6.1</v>
      </c>
      <c r="J56" s="214">
        <f t="shared" si="7"/>
        <v>6.4900000000000011</v>
      </c>
      <c r="K56" s="214">
        <f t="shared" si="8"/>
        <v>6.2829999999999995</v>
      </c>
      <c r="L56" s="1314"/>
      <c r="M56" s="522">
        <v>240</v>
      </c>
      <c r="N56" s="522">
        <v>240</v>
      </c>
      <c r="O56" s="522">
        <v>240</v>
      </c>
      <c r="P56" s="524"/>
      <c r="Q56" s="230"/>
    </row>
    <row r="57" spans="1:20" ht="18" customHeight="1" x14ac:dyDescent="0.2">
      <c r="A57" s="1310"/>
      <c r="B57" s="1311"/>
      <c r="C57" s="1318"/>
      <c r="D57" s="449" t="s">
        <v>194</v>
      </c>
      <c r="E57" s="1313"/>
      <c r="F57" s="1313"/>
      <c r="G57" s="213" t="s">
        <v>21</v>
      </c>
      <c r="H57" s="238">
        <v>13.1</v>
      </c>
      <c r="I57" s="239">
        <v>13.2</v>
      </c>
      <c r="J57" s="214">
        <f t="shared" si="7"/>
        <v>14.41</v>
      </c>
      <c r="K57" s="214">
        <f t="shared" si="8"/>
        <v>13.596</v>
      </c>
      <c r="L57" s="1314"/>
      <c r="M57" s="522">
        <v>321</v>
      </c>
      <c r="N57" s="522">
        <v>321</v>
      </c>
      <c r="O57" s="522">
        <v>321</v>
      </c>
      <c r="P57" s="524"/>
      <c r="Q57" s="230"/>
    </row>
    <row r="58" spans="1:20" ht="18" customHeight="1" x14ac:dyDescent="0.2">
      <c r="A58" s="1310"/>
      <c r="B58" s="1311"/>
      <c r="C58" s="1318"/>
      <c r="D58" s="449" t="s">
        <v>195</v>
      </c>
      <c r="E58" s="1313"/>
      <c r="F58" s="1313"/>
      <c r="G58" s="213" t="s">
        <v>21</v>
      </c>
      <c r="H58" s="238">
        <v>26.9</v>
      </c>
      <c r="I58" s="239">
        <v>65.3</v>
      </c>
      <c r="J58" s="214">
        <v>66</v>
      </c>
      <c r="K58" s="214">
        <v>66</v>
      </c>
      <c r="L58" s="1314"/>
      <c r="M58" s="522">
        <v>1325.52</v>
      </c>
      <c r="N58" s="522">
        <v>1325.52</v>
      </c>
      <c r="O58" s="522">
        <v>1325.52</v>
      </c>
      <c r="P58" s="227"/>
      <c r="Q58" s="242"/>
      <c r="R58" s="227"/>
      <c r="S58" s="227"/>
      <c r="T58" s="227"/>
    </row>
    <row r="59" spans="1:20" ht="19.5" customHeight="1" x14ac:dyDescent="0.2">
      <c r="A59" s="1310"/>
      <c r="B59" s="1311"/>
      <c r="C59" s="1318"/>
      <c r="D59" s="217"/>
      <c r="E59" s="1313"/>
      <c r="F59" s="1313"/>
      <c r="G59" s="221" t="s">
        <v>23</v>
      </c>
      <c r="H59" s="222">
        <f>SUM(H49:H58)</f>
        <v>196.60000000000002</v>
      </c>
      <c r="I59" s="222">
        <f>SUM(I49:I58)</f>
        <v>244.79999999999995</v>
      </c>
      <c r="J59" s="222">
        <f>SUM(J49:J58)</f>
        <v>252.67000000000002</v>
      </c>
      <c r="K59" s="222">
        <f>SUM(K49:K58)</f>
        <v>250.88500000000002</v>
      </c>
      <c r="L59" s="1314"/>
      <c r="M59" s="1322"/>
      <c r="N59" s="1322"/>
      <c r="O59" s="1322"/>
      <c r="Q59" s="230"/>
    </row>
    <row r="60" spans="1:20" ht="19.5" customHeight="1" x14ac:dyDescent="0.2">
      <c r="A60" s="447" t="s">
        <v>18</v>
      </c>
      <c r="B60" s="448" t="s">
        <v>24</v>
      </c>
      <c r="C60" s="224" t="s">
        <v>29</v>
      </c>
      <c r="D60" s="1317" t="s">
        <v>204</v>
      </c>
      <c r="E60" s="1317"/>
      <c r="F60" s="1317"/>
      <c r="G60" s="1317"/>
      <c r="H60" s="1317"/>
      <c r="I60" s="1317"/>
      <c r="J60" s="1317"/>
      <c r="K60" s="1317"/>
      <c r="L60" s="1317"/>
      <c r="M60" s="1317"/>
      <c r="N60" s="1317"/>
      <c r="O60" s="1317"/>
    </row>
    <row r="61" spans="1:20" ht="54" customHeight="1" x14ac:dyDescent="0.2">
      <c r="A61" s="1310"/>
      <c r="B61" s="1311"/>
      <c r="C61" s="1318"/>
      <c r="D61" s="449" t="s">
        <v>184</v>
      </c>
      <c r="E61" s="1313">
        <v>288712070</v>
      </c>
      <c r="F61" s="1313" t="s">
        <v>185</v>
      </c>
      <c r="G61" s="213" t="s">
        <v>21</v>
      </c>
      <c r="H61" s="226">
        <v>22.9</v>
      </c>
      <c r="I61" s="722">
        <v>31</v>
      </c>
      <c r="J61" s="218">
        <v>28</v>
      </c>
      <c r="K61" s="218">
        <v>9</v>
      </c>
      <c r="L61" s="690" t="s">
        <v>754</v>
      </c>
      <c r="M61" s="691" t="s">
        <v>753</v>
      </c>
      <c r="N61" s="520">
        <v>73.099999999999994</v>
      </c>
      <c r="O61" s="520">
        <v>73.099999999999994</v>
      </c>
      <c r="P61" s="227"/>
      <c r="Q61" s="230"/>
    </row>
    <row r="62" spans="1:20" ht="18" customHeight="1" x14ac:dyDescent="0.2">
      <c r="A62" s="1310"/>
      <c r="B62" s="1311"/>
      <c r="C62" s="1318"/>
      <c r="D62" s="449" t="s">
        <v>187</v>
      </c>
      <c r="E62" s="1313"/>
      <c r="F62" s="1313"/>
      <c r="G62" s="213" t="s">
        <v>21</v>
      </c>
      <c r="H62" s="226">
        <v>5</v>
      </c>
      <c r="I62" s="722">
        <v>2.2000000000000002</v>
      </c>
      <c r="J62" s="218">
        <f>SUM(I62*1.03)</f>
        <v>2.2660000000000005</v>
      </c>
      <c r="K62" s="218">
        <f>SUM(J62*1.03)</f>
        <v>2.3339800000000004</v>
      </c>
      <c r="L62" s="1323" t="s">
        <v>752</v>
      </c>
      <c r="M62" s="520">
        <v>15.79</v>
      </c>
      <c r="N62" s="520">
        <v>15.8</v>
      </c>
      <c r="O62" s="520">
        <v>15.8</v>
      </c>
      <c r="P62" s="524"/>
      <c r="Q62" s="230"/>
    </row>
    <row r="63" spans="1:20" ht="17.25" customHeight="1" x14ac:dyDescent="0.2">
      <c r="A63" s="1310"/>
      <c r="B63" s="1311"/>
      <c r="C63" s="1318"/>
      <c r="D63" s="449" t="s">
        <v>188</v>
      </c>
      <c r="E63" s="1313"/>
      <c r="F63" s="1313"/>
      <c r="G63" s="213" t="s">
        <v>21</v>
      </c>
      <c r="H63" s="226">
        <v>1</v>
      </c>
      <c r="I63" s="722">
        <f t="shared" ref="I63:I71" si="9">SUM(H63*1.1)</f>
        <v>1.1000000000000001</v>
      </c>
      <c r="J63" s="218">
        <f t="shared" ref="J63:J71" si="10">SUM(I63*1.03)</f>
        <v>1.1330000000000002</v>
      </c>
      <c r="K63" s="218">
        <f t="shared" ref="K63" si="11">SUM(J63*1.03)</f>
        <v>1.1669900000000002</v>
      </c>
      <c r="L63" s="1324"/>
      <c r="M63" s="520">
        <v>8.4</v>
      </c>
      <c r="N63" s="520">
        <v>8.4</v>
      </c>
      <c r="O63" s="520">
        <v>8.4</v>
      </c>
      <c r="P63" s="524"/>
      <c r="Q63" s="230"/>
      <c r="R63" s="229"/>
    </row>
    <row r="64" spans="1:20" ht="17.25" customHeight="1" x14ac:dyDescent="0.2">
      <c r="A64" s="1310"/>
      <c r="B64" s="1311"/>
      <c r="C64" s="1318"/>
      <c r="D64" s="449" t="s">
        <v>189</v>
      </c>
      <c r="E64" s="1313"/>
      <c r="F64" s="1313"/>
      <c r="G64" s="213" t="s">
        <v>21</v>
      </c>
      <c r="H64" s="226">
        <v>4</v>
      </c>
      <c r="I64" s="722">
        <f t="shared" si="9"/>
        <v>4.4000000000000004</v>
      </c>
      <c r="J64" s="218">
        <f t="shared" si="10"/>
        <v>4.5320000000000009</v>
      </c>
      <c r="K64" s="218">
        <f t="shared" ref="K64" si="12">SUM(J64*1.03)</f>
        <v>4.6679600000000008</v>
      </c>
      <c r="L64" s="1324"/>
      <c r="M64" s="520">
        <v>48.7</v>
      </c>
      <c r="N64" s="520">
        <v>48.7</v>
      </c>
      <c r="O64" s="520">
        <v>48.7</v>
      </c>
      <c r="P64" s="524"/>
      <c r="Q64" s="230"/>
    </row>
    <row r="65" spans="1:21" ht="19.5" customHeight="1" x14ac:dyDescent="0.2">
      <c r="A65" s="1310"/>
      <c r="B65" s="1311"/>
      <c r="C65" s="1318"/>
      <c r="D65" s="449" t="s">
        <v>190</v>
      </c>
      <c r="E65" s="1313"/>
      <c r="F65" s="1313"/>
      <c r="G65" s="213" t="s">
        <v>21</v>
      </c>
      <c r="H65" s="226">
        <v>10</v>
      </c>
      <c r="I65" s="722">
        <v>3.3</v>
      </c>
      <c r="J65" s="218">
        <f t="shared" si="10"/>
        <v>3.399</v>
      </c>
      <c r="K65" s="218">
        <f t="shared" ref="K65" si="13">SUM(J65*1.03)</f>
        <v>3.5009700000000001</v>
      </c>
      <c r="L65" s="1324"/>
      <c r="M65" s="520">
        <v>31.6</v>
      </c>
      <c r="N65" s="520">
        <v>31.6</v>
      </c>
      <c r="O65" s="520">
        <v>31.6</v>
      </c>
      <c r="P65" s="524"/>
      <c r="Q65" s="242"/>
    </row>
    <row r="66" spans="1:21" ht="18.75" customHeight="1" x14ac:dyDescent="0.2">
      <c r="A66" s="1310"/>
      <c r="B66" s="1311"/>
      <c r="C66" s="1318"/>
      <c r="D66" s="1301" t="s">
        <v>191</v>
      </c>
      <c r="E66" s="1313"/>
      <c r="F66" s="1313"/>
      <c r="G66" s="213" t="s">
        <v>21</v>
      </c>
      <c r="H66" s="226">
        <v>1.4</v>
      </c>
      <c r="I66" s="722">
        <f t="shared" si="9"/>
        <v>1.54</v>
      </c>
      <c r="J66" s="218">
        <f t="shared" si="10"/>
        <v>1.5862000000000001</v>
      </c>
      <c r="K66" s="218">
        <f t="shared" ref="K66" si="14">SUM(J66*1.03)</f>
        <v>1.6337860000000002</v>
      </c>
      <c r="L66" s="1324"/>
      <c r="M66" s="520">
        <v>14.9</v>
      </c>
      <c r="N66" s="520">
        <v>14.9</v>
      </c>
      <c r="O66" s="520">
        <v>14.9</v>
      </c>
      <c r="P66" s="524"/>
      <c r="Q66" s="230"/>
    </row>
    <row r="67" spans="1:21" ht="19.5" hidden="1" customHeight="1" x14ac:dyDescent="0.2">
      <c r="A67" s="1310"/>
      <c r="B67" s="1311"/>
      <c r="C67" s="1318"/>
      <c r="D67" s="1319"/>
      <c r="E67" s="1313"/>
      <c r="F67" s="1313"/>
      <c r="G67" s="213" t="s">
        <v>20</v>
      </c>
      <c r="H67" s="226">
        <v>0</v>
      </c>
      <c r="I67" s="722">
        <f t="shared" si="9"/>
        <v>0</v>
      </c>
      <c r="J67" s="218">
        <f t="shared" si="10"/>
        <v>0</v>
      </c>
      <c r="K67" s="218">
        <f t="shared" ref="K67" si="15">SUM(J67*1.03)</f>
        <v>0</v>
      </c>
      <c r="L67" s="1324"/>
      <c r="M67" s="525"/>
      <c r="N67" s="525"/>
      <c r="O67" s="525"/>
      <c r="P67" s="524"/>
      <c r="Q67" s="230"/>
    </row>
    <row r="68" spans="1:21" ht="18" customHeight="1" x14ac:dyDescent="0.2">
      <c r="A68" s="1310"/>
      <c r="B68" s="1311"/>
      <c r="C68" s="1318"/>
      <c r="D68" s="449" t="s">
        <v>192</v>
      </c>
      <c r="E68" s="1313"/>
      <c r="F68" s="1313"/>
      <c r="G68" s="213" t="s">
        <v>21</v>
      </c>
      <c r="H68" s="226">
        <v>1.8</v>
      </c>
      <c r="I68" s="722">
        <f t="shared" si="9"/>
        <v>1.9800000000000002</v>
      </c>
      <c r="J68" s="218">
        <f t="shared" si="10"/>
        <v>2.0394000000000001</v>
      </c>
      <c r="K68" s="218">
        <f t="shared" ref="K68" si="16">SUM(J68*1.03)</f>
        <v>2.1005820000000002</v>
      </c>
      <c r="L68" s="1324"/>
      <c r="M68" s="520">
        <v>12.8</v>
      </c>
      <c r="N68" s="520">
        <v>12.8</v>
      </c>
      <c r="O68" s="520">
        <v>12.8</v>
      </c>
      <c r="P68" s="524"/>
      <c r="Q68" s="230"/>
    </row>
    <row r="69" spans="1:21" ht="20.25" customHeight="1" x14ac:dyDescent="0.2">
      <c r="A69" s="1310"/>
      <c r="B69" s="1311"/>
      <c r="C69" s="1318"/>
      <c r="D69" s="449" t="s">
        <v>193</v>
      </c>
      <c r="E69" s="1313"/>
      <c r="F69" s="1313"/>
      <c r="G69" s="213" t="s">
        <v>21</v>
      </c>
      <c r="H69" s="226">
        <v>2</v>
      </c>
      <c r="I69" s="722">
        <f t="shared" si="9"/>
        <v>2.2000000000000002</v>
      </c>
      <c r="J69" s="218">
        <f t="shared" si="10"/>
        <v>2.2660000000000005</v>
      </c>
      <c r="K69" s="218">
        <f t="shared" ref="K69" si="17">SUM(J69*1.03)</f>
        <v>2.3339800000000004</v>
      </c>
      <c r="L69" s="1324"/>
      <c r="M69" s="520">
        <v>18.600000000000001</v>
      </c>
      <c r="N69" s="520">
        <v>18.600000000000001</v>
      </c>
      <c r="O69" s="520">
        <v>18.600000000000001</v>
      </c>
      <c r="P69" s="524"/>
      <c r="Q69" s="230"/>
    </row>
    <row r="70" spans="1:21" ht="18" customHeight="1" x14ac:dyDescent="0.2">
      <c r="A70" s="1310"/>
      <c r="B70" s="1311"/>
      <c r="C70" s="1318"/>
      <c r="D70" s="449" t="s">
        <v>194</v>
      </c>
      <c r="E70" s="1313"/>
      <c r="F70" s="1313"/>
      <c r="G70" s="213" t="s">
        <v>21</v>
      </c>
      <c r="H70" s="226">
        <v>9</v>
      </c>
      <c r="I70" s="722">
        <v>4.4000000000000004</v>
      </c>
      <c r="J70" s="218">
        <f t="shared" si="10"/>
        <v>4.5320000000000009</v>
      </c>
      <c r="K70" s="218">
        <f t="shared" ref="K70" si="18">SUM(J70*1.03)</f>
        <v>4.6679600000000008</v>
      </c>
      <c r="L70" s="1324"/>
      <c r="M70" s="520">
        <v>28</v>
      </c>
      <c r="N70" s="520">
        <v>28</v>
      </c>
      <c r="O70" s="520">
        <v>28</v>
      </c>
      <c r="P70" s="596"/>
      <c r="Q70" s="230"/>
    </row>
    <row r="71" spans="1:21" ht="18" customHeight="1" x14ac:dyDescent="0.2">
      <c r="A71" s="1310"/>
      <c r="B71" s="1311"/>
      <c r="C71" s="1318"/>
      <c r="D71" s="449" t="s">
        <v>195</v>
      </c>
      <c r="E71" s="1313"/>
      <c r="F71" s="1313"/>
      <c r="G71" s="213" t="s">
        <v>21</v>
      </c>
      <c r="H71" s="226">
        <v>1.8</v>
      </c>
      <c r="I71" s="722">
        <f t="shared" si="9"/>
        <v>1.9800000000000002</v>
      </c>
      <c r="J71" s="218">
        <f t="shared" si="10"/>
        <v>2.0394000000000001</v>
      </c>
      <c r="K71" s="218">
        <f t="shared" ref="K71" si="19">SUM(J71*1.03)</f>
        <v>2.1005820000000002</v>
      </c>
      <c r="L71" s="1324"/>
      <c r="M71" s="520">
        <v>85.2</v>
      </c>
      <c r="N71" s="520">
        <v>85.2</v>
      </c>
      <c r="O71" s="520">
        <v>85.2</v>
      </c>
      <c r="P71" s="524"/>
      <c r="Q71" s="230"/>
    </row>
    <row r="72" spans="1:21" ht="33" customHeight="1" x14ac:dyDescent="0.2">
      <c r="A72" s="1310"/>
      <c r="B72" s="1311"/>
      <c r="C72" s="1318"/>
      <c r="D72" s="453" t="s">
        <v>205</v>
      </c>
      <c r="E72" s="1313"/>
      <c r="F72" s="1313"/>
      <c r="G72" s="213" t="s">
        <v>21</v>
      </c>
      <c r="H72" s="733">
        <v>29.5</v>
      </c>
      <c r="I72" s="723">
        <v>30</v>
      </c>
      <c r="J72" s="216">
        <v>30</v>
      </c>
      <c r="K72" s="216">
        <v>30</v>
      </c>
      <c r="L72" s="1324"/>
      <c r="M72" s="526">
        <v>225.5</v>
      </c>
      <c r="N72" s="526">
        <v>225.5</v>
      </c>
      <c r="O72" s="526">
        <v>225.5</v>
      </c>
      <c r="P72" s="524"/>
      <c r="Q72" s="230"/>
    </row>
    <row r="73" spans="1:21" ht="26.25" customHeight="1" x14ac:dyDescent="0.2">
      <c r="A73" s="1310"/>
      <c r="B73" s="1311"/>
      <c r="C73" s="1318"/>
      <c r="D73" s="217"/>
      <c r="E73" s="1313"/>
      <c r="F73" s="1313"/>
      <c r="G73" s="221" t="s">
        <v>23</v>
      </c>
      <c r="H73" s="734">
        <f>SUM(H61:H72)</f>
        <v>88.399999999999991</v>
      </c>
      <c r="I73" s="244">
        <f>SUM(I61:I72)</f>
        <v>84.1</v>
      </c>
      <c r="J73" s="223">
        <f t="shared" ref="J73:K73" si="20">SUM(J61:J72)</f>
        <v>81.793000000000006</v>
      </c>
      <c r="K73" s="223">
        <f t="shared" si="20"/>
        <v>63.506790000000002</v>
      </c>
      <c r="L73" s="1325"/>
      <c r="M73" s="1320"/>
      <c r="N73" s="1320"/>
      <c r="O73" s="1320"/>
      <c r="Q73" s="230"/>
    </row>
    <row r="74" spans="1:21" ht="19.5" customHeight="1" x14ac:dyDescent="0.2">
      <c r="A74" s="447" t="s">
        <v>18</v>
      </c>
      <c r="B74" s="448" t="s">
        <v>24</v>
      </c>
      <c r="C74" s="224" t="s">
        <v>34</v>
      </c>
      <c r="D74" s="1317" t="s">
        <v>206</v>
      </c>
      <c r="E74" s="1317"/>
      <c r="F74" s="1317"/>
      <c r="G74" s="1317"/>
      <c r="H74" s="1317"/>
      <c r="I74" s="1317"/>
      <c r="J74" s="1317"/>
      <c r="K74" s="1317"/>
      <c r="L74" s="1317"/>
      <c r="M74" s="1317"/>
      <c r="N74" s="1317"/>
      <c r="O74" s="1317"/>
    </row>
    <row r="75" spans="1:21" ht="18" customHeight="1" x14ac:dyDescent="0.2">
      <c r="A75" s="1310"/>
      <c r="B75" s="1311"/>
      <c r="C75" s="1318"/>
      <c r="D75" s="1301" t="s">
        <v>184</v>
      </c>
      <c r="E75" s="1313">
        <v>288712070</v>
      </c>
      <c r="F75" s="1313" t="s">
        <v>185</v>
      </c>
      <c r="G75" s="213" t="s">
        <v>20</v>
      </c>
      <c r="H75" s="245">
        <v>25.4</v>
      </c>
      <c r="I75" s="239">
        <v>42.4</v>
      </c>
      <c r="J75" s="245">
        <v>32.200000000000003</v>
      </c>
      <c r="K75" s="245">
        <v>32.200000000000003</v>
      </c>
      <c r="L75" s="1321" t="s">
        <v>207</v>
      </c>
      <c r="M75" s="1302">
        <v>178</v>
      </c>
      <c r="N75" s="1302">
        <v>178</v>
      </c>
      <c r="O75" s="1302">
        <v>178</v>
      </c>
      <c r="P75" s="524"/>
      <c r="Q75" s="246"/>
      <c r="R75" s="246"/>
      <c r="S75" s="246"/>
      <c r="T75" s="246"/>
      <c r="U75" s="246"/>
    </row>
    <row r="76" spans="1:21" ht="18" customHeight="1" x14ac:dyDescent="0.2">
      <c r="A76" s="1310"/>
      <c r="B76" s="1311"/>
      <c r="C76" s="1318"/>
      <c r="D76" s="1301"/>
      <c r="E76" s="1313"/>
      <c r="F76" s="1313"/>
      <c r="G76" s="213" t="s">
        <v>21</v>
      </c>
      <c r="H76" s="247"/>
      <c r="I76" s="248"/>
      <c r="J76" s="247"/>
      <c r="K76" s="247"/>
      <c r="L76" s="1321"/>
      <c r="M76" s="1302"/>
      <c r="N76" s="1302"/>
      <c r="O76" s="1302"/>
      <c r="P76" s="524"/>
      <c r="Q76" s="246"/>
      <c r="R76" s="246"/>
      <c r="S76" s="246"/>
      <c r="T76" s="246"/>
      <c r="U76" s="246"/>
    </row>
    <row r="77" spans="1:21" ht="18" customHeight="1" x14ac:dyDescent="0.2">
      <c r="A77" s="1310"/>
      <c r="B77" s="1311"/>
      <c r="C77" s="1318"/>
      <c r="D77" s="449" t="s">
        <v>188</v>
      </c>
      <c r="E77" s="1313"/>
      <c r="F77" s="1313"/>
      <c r="G77" s="213" t="s">
        <v>20</v>
      </c>
      <c r="H77" s="247"/>
      <c r="I77" s="248"/>
      <c r="J77" s="247"/>
      <c r="K77" s="247"/>
      <c r="L77" s="1321"/>
      <c r="M77" s="249"/>
      <c r="N77" s="450"/>
      <c r="O77" s="450"/>
      <c r="P77" s="524"/>
      <c r="Q77" s="246"/>
      <c r="R77" s="246"/>
      <c r="S77" s="246"/>
      <c r="T77" s="246"/>
      <c r="U77" s="246"/>
    </row>
    <row r="78" spans="1:21" ht="18" customHeight="1" x14ac:dyDescent="0.2">
      <c r="A78" s="1310"/>
      <c r="B78" s="1311"/>
      <c r="C78" s="1318"/>
      <c r="D78" s="1301" t="s">
        <v>187</v>
      </c>
      <c r="E78" s="1313"/>
      <c r="F78" s="1313"/>
      <c r="G78" s="213" t="s">
        <v>20</v>
      </c>
      <c r="H78" s="245">
        <v>0.3</v>
      </c>
      <c r="I78" s="239">
        <v>0.3</v>
      </c>
      <c r="J78" s="245">
        <v>0.3</v>
      </c>
      <c r="K78" s="245">
        <v>0.3</v>
      </c>
      <c r="L78" s="1321"/>
      <c r="M78" s="1302">
        <v>15</v>
      </c>
      <c r="N78" s="1302">
        <v>15</v>
      </c>
      <c r="O78" s="1302">
        <v>15</v>
      </c>
      <c r="P78" s="524"/>
      <c r="Q78" s="246"/>
      <c r="R78" s="246"/>
      <c r="S78" s="246"/>
      <c r="T78" s="246"/>
      <c r="U78" s="246"/>
    </row>
    <row r="79" spans="1:21" ht="18" customHeight="1" x14ac:dyDescent="0.2">
      <c r="A79" s="1310"/>
      <c r="B79" s="1311"/>
      <c r="C79" s="1318"/>
      <c r="D79" s="1301"/>
      <c r="E79" s="1313"/>
      <c r="F79" s="1313"/>
      <c r="G79" s="213" t="s">
        <v>43</v>
      </c>
      <c r="H79" s="245">
        <v>10</v>
      </c>
      <c r="I79" s="239"/>
      <c r="J79" s="245"/>
      <c r="K79" s="245"/>
      <c r="L79" s="1321"/>
      <c r="M79" s="1302"/>
      <c r="N79" s="1302"/>
      <c r="O79" s="1302"/>
      <c r="P79" s="524"/>
      <c r="Q79" s="246"/>
      <c r="R79" s="246"/>
      <c r="S79" s="246"/>
      <c r="T79" s="246"/>
      <c r="U79" s="246"/>
    </row>
    <row r="80" spans="1:21" ht="18" customHeight="1" x14ac:dyDescent="0.2">
      <c r="A80" s="1310"/>
      <c r="B80" s="1311"/>
      <c r="C80" s="1318"/>
      <c r="D80" s="1301"/>
      <c r="E80" s="1313"/>
      <c r="F80" s="1313"/>
      <c r="G80" s="213" t="s">
        <v>21</v>
      </c>
      <c r="H80" s="247">
        <v>20</v>
      </c>
      <c r="I80" s="248"/>
      <c r="J80" s="247"/>
      <c r="K80" s="247"/>
      <c r="L80" s="1321"/>
      <c r="M80" s="1302"/>
      <c r="N80" s="1302"/>
      <c r="O80" s="1302"/>
      <c r="P80" s="524"/>
      <c r="Q80" s="246"/>
      <c r="R80" s="246"/>
      <c r="S80" s="246"/>
      <c r="T80" s="246"/>
      <c r="U80" s="246"/>
    </row>
    <row r="81" spans="1:16" ht="17.25" customHeight="1" x14ac:dyDescent="0.2">
      <c r="A81" s="1310"/>
      <c r="B81" s="1311"/>
      <c r="C81" s="1318"/>
      <c r="D81" s="1301" t="s">
        <v>189</v>
      </c>
      <c r="E81" s="1313"/>
      <c r="F81" s="1313"/>
      <c r="G81" s="213" t="s">
        <v>20</v>
      </c>
      <c r="H81" s="245">
        <v>0.3</v>
      </c>
      <c r="I81" s="239">
        <v>0.4</v>
      </c>
      <c r="J81" s="245">
        <v>0.4</v>
      </c>
      <c r="K81" s="245">
        <v>0.4</v>
      </c>
      <c r="L81" s="1321"/>
      <c r="M81" s="1302">
        <v>3</v>
      </c>
      <c r="N81" s="1302">
        <v>3</v>
      </c>
      <c r="O81" s="1302">
        <v>3</v>
      </c>
      <c r="P81" s="524"/>
    </row>
    <row r="82" spans="1:16" ht="17.25" customHeight="1" x14ac:dyDescent="0.2">
      <c r="A82" s="1310"/>
      <c r="B82" s="1311"/>
      <c r="C82" s="1318"/>
      <c r="D82" s="1301"/>
      <c r="E82" s="1313"/>
      <c r="F82" s="1313"/>
      <c r="G82" s="213" t="s">
        <v>43</v>
      </c>
      <c r="H82" s="245"/>
      <c r="I82" s="239"/>
      <c r="J82" s="245"/>
      <c r="K82" s="245"/>
      <c r="L82" s="1321"/>
      <c r="M82" s="1302"/>
      <c r="N82" s="1302"/>
      <c r="O82" s="1302"/>
      <c r="P82" s="524"/>
    </row>
    <row r="83" spans="1:16" ht="17.25" customHeight="1" x14ac:dyDescent="0.2">
      <c r="A83" s="1310"/>
      <c r="B83" s="1311"/>
      <c r="C83" s="1318"/>
      <c r="D83" s="1301"/>
      <c r="E83" s="1313"/>
      <c r="F83" s="1313"/>
      <c r="G83" s="213" t="s">
        <v>21</v>
      </c>
      <c r="H83" s="247"/>
      <c r="I83" s="248"/>
      <c r="J83" s="247"/>
      <c r="K83" s="247"/>
      <c r="L83" s="1321"/>
      <c r="M83" s="1302"/>
      <c r="N83" s="1302"/>
      <c r="O83" s="1302"/>
      <c r="P83" s="524"/>
    </row>
    <row r="84" spans="1:16" ht="19.5" customHeight="1" x14ac:dyDescent="0.2">
      <c r="A84" s="1310"/>
      <c r="B84" s="1311"/>
      <c r="C84" s="1318"/>
      <c r="D84" s="1301" t="s">
        <v>190</v>
      </c>
      <c r="E84" s="1313"/>
      <c r="F84" s="1313"/>
      <c r="G84" s="213" t="s">
        <v>20</v>
      </c>
      <c r="H84" s="245">
        <v>0.3</v>
      </c>
      <c r="I84" s="239">
        <v>0.2</v>
      </c>
      <c r="J84" s="245">
        <v>0.2</v>
      </c>
      <c r="K84" s="245">
        <v>0.2</v>
      </c>
      <c r="L84" s="1321"/>
      <c r="M84" s="1302">
        <v>8</v>
      </c>
      <c r="N84" s="1302">
        <v>8</v>
      </c>
      <c r="O84" s="1302">
        <v>8</v>
      </c>
      <c r="P84" s="524"/>
    </row>
    <row r="85" spans="1:16" ht="19.5" customHeight="1" x14ac:dyDescent="0.2">
      <c r="A85" s="1310"/>
      <c r="B85" s="1311"/>
      <c r="C85" s="1318"/>
      <c r="D85" s="1301"/>
      <c r="E85" s="1313"/>
      <c r="F85" s="1313"/>
      <c r="G85" s="213" t="s">
        <v>43</v>
      </c>
      <c r="H85" s="245">
        <v>5</v>
      </c>
      <c r="I85" s="239"/>
      <c r="J85" s="245"/>
      <c r="K85" s="245"/>
      <c r="L85" s="1321"/>
      <c r="M85" s="1302"/>
      <c r="N85" s="1302"/>
      <c r="O85" s="1302"/>
      <c r="P85" s="524"/>
    </row>
    <row r="86" spans="1:16" ht="19.5" customHeight="1" x14ac:dyDescent="0.2">
      <c r="A86" s="1310"/>
      <c r="B86" s="1311"/>
      <c r="C86" s="1318"/>
      <c r="D86" s="1301"/>
      <c r="E86" s="1313"/>
      <c r="F86" s="1313"/>
      <c r="G86" s="213" t="s">
        <v>21</v>
      </c>
      <c r="H86" s="245">
        <v>33.700000000000003</v>
      </c>
      <c r="I86" s="248"/>
      <c r="J86" s="247"/>
      <c r="K86" s="247"/>
      <c r="L86" s="1321"/>
      <c r="M86" s="1302"/>
      <c r="N86" s="1302"/>
      <c r="O86" s="1302"/>
      <c r="P86" s="524"/>
    </row>
    <row r="87" spans="1:16" ht="19.5" customHeight="1" x14ac:dyDescent="0.2">
      <c r="A87" s="1310"/>
      <c r="B87" s="1311"/>
      <c r="C87" s="1318"/>
      <c r="D87" s="1301" t="s">
        <v>191</v>
      </c>
      <c r="E87" s="1313"/>
      <c r="F87" s="1313"/>
      <c r="G87" s="213" t="s">
        <v>20</v>
      </c>
      <c r="H87" s="245">
        <v>0.6</v>
      </c>
      <c r="I87" s="239">
        <v>0.7</v>
      </c>
      <c r="J87" s="245">
        <v>0.7</v>
      </c>
      <c r="K87" s="245">
        <v>0.7</v>
      </c>
      <c r="L87" s="1321"/>
      <c r="M87" s="1302">
        <v>16</v>
      </c>
      <c r="N87" s="1302">
        <v>16</v>
      </c>
      <c r="O87" s="1302">
        <v>16</v>
      </c>
      <c r="P87" s="524"/>
    </row>
    <row r="88" spans="1:16" ht="19.5" customHeight="1" x14ac:dyDescent="0.2">
      <c r="A88" s="1310"/>
      <c r="B88" s="1311"/>
      <c r="C88" s="1318"/>
      <c r="D88" s="1301"/>
      <c r="E88" s="1313"/>
      <c r="F88" s="1313"/>
      <c r="G88" s="213" t="s">
        <v>21</v>
      </c>
      <c r="H88" s="247"/>
      <c r="I88" s="248"/>
      <c r="J88" s="247"/>
      <c r="K88" s="247"/>
      <c r="L88" s="1321"/>
      <c r="M88" s="1302"/>
      <c r="N88" s="1302"/>
      <c r="O88" s="1302"/>
      <c r="P88" s="524"/>
    </row>
    <row r="89" spans="1:16" ht="18" customHeight="1" x14ac:dyDescent="0.2">
      <c r="A89" s="1310"/>
      <c r="B89" s="1311"/>
      <c r="C89" s="1318"/>
      <c r="D89" s="1301" t="s">
        <v>192</v>
      </c>
      <c r="E89" s="1313"/>
      <c r="F89" s="1313"/>
      <c r="G89" s="213" t="s">
        <v>20</v>
      </c>
      <c r="H89" s="245"/>
      <c r="I89" s="239"/>
      <c r="J89" s="245"/>
      <c r="K89" s="245"/>
      <c r="L89" s="1321"/>
      <c r="M89" s="1302">
        <v>1</v>
      </c>
      <c r="N89" s="1302">
        <v>1</v>
      </c>
      <c r="O89" s="1302">
        <v>1</v>
      </c>
      <c r="P89" s="524"/>
    </row>
    <row r="90" spans="1:16" ht="18" customHeight="1" x14ac:dyDescent="0.2">
      <c r="A90" s="1310"/>
      <c r="B90" s="1311"/>
      <c r="C90" s="1318"/>
      <c r="D90" s="1301"/>
      <c r="E90" s="1313"/>
      <c r="F90" s="1313"/>
      <c r="G90" s="213" t="s">
        <v>21</v>
      </c>
      <c r="H90" s="247"/>
      <c r="I90" s="248"/>
      <c r="J90" s="247"/>
      <c r="K90" s="247"/>
      <c r="L90" s="1321"/>
      <c r="M90" s="1302"/>
      <c r="N90" s="1302"/>
      <c r="O90" s="1302"/>
      <c r="P90" s="524"/>
    </row>
    <row r="91" spans="1:16" ht="20.25" customHeight="1" x14ac:dyDescent="0.2">
      <c r="A91" s="1310"/>
      <c r="B91" s="1311"/>
      <c r="C91" s="1318"/>
      <c r="D91" s="1301" t="s">
        <v>193</v>
      </c>
      <c r="E91" s="1313"/>
      <c r="F91" s="1313"/>
      <c r="G91" s="213" t="s">
        <v>20</v>
      </c>
      <c r="H91" s="245">
        <v>0.3</v>
      </c>
      <c r="I91" s="239">
        <v>0.6</v>
      </c>
      <c r="J91" s="245">
        <v>0.6</v>
      </c>
      <c r="K91" s="245">
        <v>0.6</v>
      </c>
      <c r="L91" s="1321"/>
      <c r="M91" s="1302">
        <v>16</v>
      </c>
      <c r="N91" s="1302">
        <v>16</v>
      </c>
      <c r="O91" s="1302">
        <v>16</v>
      </c>
      <c r="P91" s="524"/>
    </row>
    <row r="92" spans="1:16" ht="20.25" customHeight="1" x14ac:dyDescent="0.2">
      <c r="A92" s="1310"/>
      <c r="B92" s="1311"/>
      <c r="C92" s="1318"/>
      <c r="D92" s="1301"/>
      <c r="E92" s="1313"/>
      <c r="F92" s="1313"/>
      <c r="G92" s="213" t="s">
        <v>21</v>
      </c>
      <c r="H92" s="247">
        <v>5</v>
      </c>
      <c r="I92" s="250"/>
      <c r="J92" s="247"/>
      <c r="K92" s="247"/>
      <c r="L92" s="1321"/>
      <c r="M92" s="1302"/>
      <c r="N92" s="1302"/>
      <c r="O92" s="1302"/>
      <c r="P92" s="524"/>
    </row>
    <row r="93" spans="1:16" ht="18" customHeight="1" x14ac:dyDescent="0.2">
      <c r="A93" s="1310"/>
      <c r="B93" s="1311"/>
      <c r="C93" s="1318"/>
      <c r="D93" s="1301" t="s">
        <v>194</v>
      </c>
      <c r="E93" s="1313"/>
      <c r="F93" s="1313"/>
      <c r="G93" s="213" t="s">
        <v>20</v>
      </c>
      <c r="H93" s="245">
        <v>0.1</v>
      </c>
      <c r="I93" s="239">
        <v>2</v>
      </c>
      <c r="J93" s="245">
        <v>2</v>
      </c>
      <c r="K93" s="245">
        <v>2</v>
      </c>
      <c r="L93" s="1321"/>
      <c r="M93" s="1302">
        <v>36</v>
      </c>
      <c r="N93" s="1302">
        <v>36</v>
      </c>
      <c r="O93" s="1302">
        <v>36</v>
      </c>
      <c r="P93" s="524"/>
    </row>
    <row r="94" spans="1:16" ht="18" customHeight="1" x14ac:dyDescent="0.2">
      <c r="A94" s="1310"/>
      <c r="B94" s="1311"/>
      <c r="C94" s="1318"/>
      <c r="D94" s="1301"/>
      <c r="E94" s="1313"/>
      <c r="F94" s="1313"/>
      <c r="G94" s="213" t="s">
        <v>21</v>
      </c>
      <c r="H94" s="247"/>
      <c r="I94" s="248"/>
      <c r="J94" s="247"/>
      <c r="K94" s="247"/>
      <c r="L94" s="1321"/>
      <c r="M94" s="1302"/>
      <c r="N94" s="1302"/>
      <c r="O94" s="1302"/>
      <c r="P94" s="524"/>
    </row>
    <row r="95" spans="1:16" ht="18" customHeight="1" x14ac:dyDescent="0.2">
      <c r="A95" s="1310"/>
      <c r="B95" s="1311"/>
      <c r="C95" s="1318"/>
      <c r="D95" s="1301" t="s">
        <v>195</v>
      </c>
      <c r="E95" s="1313"/>
      <c r="F95" s="1313"/>
      <c r="G95" s="213" t="s">
        <v>20</v>
      </c>
      <c r="H95" s="245">
        <v>1.2</v>
      </c>
      <c r="I95" s="239">
        <v>1.8</v>
      </c>
      <c r="J95" s="245">
        <v>1.8</v>
      </c>
      <c r="K95" s="245">
        <v>1.8</v>
      </c>
      <c r="L95" s="1321"/>
      <c r="M95" s="1302">
        <v>47</v>
      </c>
      <c r="N95" s="1302">
        <v>47</v>
      </c>
      <c r="O95" s="1302">
        <v>47</v>
      </c>
      <c r="P95" s="524"/>
    </row>
    <row r="96" spans="1:16" ht="18" customHeight="1" x14ac:dyDescent="0.2">
      <c r="A96" s="1310"/>
      <c r="B96" s="1311"/>
      <c r="C96" s="1318"/>
      <c r="D96" s="1301"/>
      <c r="E96" s="1313"/>
      <c r="F96" s="1313"/>
      <c r="G96" s="213" t="s">
        <v>21</v>
      </c>
      <c r="H96" s="245"/>
      <c r="I96" s="248"/>
      <c r="J96" s="247"/>
      <c r="K96" s="247"/>
      <c r="L96" s="1321"/>
      <c r="M96" s="1302"/>
      <c r="N96" s="1302"/>
      <c r="O96" s="1302"/>
      <c r="P96" s="524"/>
    </row>
    <row r="97" spans="1:18" ht="15.75" x14ac:dyDescent="0.2">
      <c r="A97" s="1310"/>
      <c r="B97" s="1311"/>
      <c r="C97" s="1318"/>
      <c r="D97" s="453" t="s">
        <v>205</v>
      </c>
      <c r="E97" s="1313"/>
      <c r="F97" s="1313"/>
      <c r="G97" s="454" t="s">
        <v>21</v>
      </c>
      <c r="H97" s="245">
        <v>35</v>
      </c>
      <c r="I97" s="239">
        <v>35</v>
      </c>
      <c r="J97" s="245">
        <v>35</v>
      </c>
      <c r="K97" s="245">
        <v>35</v>
      </c>
      <c r="L97" s="251"/>
      <c r="M97" s="219"/>
      <c r="N97" s="219"/>
      <c r="O97" s="219"/>
      <c r="P97" s="451"/>
      <c r="Q97" s="208"/>
      <c r="R97" s="204"/>
    </row>
    <row r="98" spans="1:18" ht="27.75" customHeight="1" x14ac:dyDescent="0.2">
      <c r="A98" s="1310"/>
      <c r="B98" s="1311"/>
      <c r="C98" s="1318"/>
      <c r="D98" s="217"/>
      <c r="E98" s="1313"/>
      <c r="F98" s="1313"/>
      <c r="G98" s="221" t="s">
        <v>23</v>
      </c>
      <c r="H98" s="222">
        <f>SUM(H75:H97)</f>
        <v>137.19999999999999</v>
      </c>
      <c r="I98" s="732">
        <f>SUM(I75:I97)</f>
        <v>83.4</v>
      </c>
      <c r="J98" s="222">
        <f>SUM(J75:J97)</f>
        <v>73.2</v>
      </c>
      <c r="K98" s="222">
        <f>SUM(K75:K97)</f>
        <v>73.2</v>
      </c>
      <c r="L98" s="1316"/>
      <c r="M98" s="1316"/>
      <c r="N98" s="1316"/>
      <c r="O98" s="1316"/>
      <c r="P98" s="227"/>
    </row>
    <row r="99" spans="1:18" ht="19.5" customHeight="1" x14ac:dyDescent="0.2">
      <c r="A99" s="447" t="s">
        <v>18</v>
      </c>
      <c r="B99" s="448" t="s">
        <v>24</v>
      </c>
      <c r="C99" s="452" t="s">
        <v>56</v>
      </c>
      <c r="D99" s="1317" t="s">
        <v>208</v>
      </c>
      <c r="E99" s="1317"/>
      <c r="F99" s="1317"/>
      <c r="G99" s="1317"/>
      <c r="H99" s="1317"/>
      <c r="I99" s="1317"/>
      <c r="J99" s="1317"/>
      <c r="K99" s="1317"/>
      <c r="L99" s="1317"/>
      <c r="M99" s="1317"/>
      <c r="N99" s="1317"/>
      <c r="O99" s="1317"/>
      <c r="Q99" s="207"/>
      <c r="R99" s="204"/>
    </row>
    <row r="100" spans="1:18" ht="19.5" customHeight="1" x14ac:dyDescent="0.2">
      <c r="A100" s="1310"/>
      <c r="B100" s="1311"/>
      <c r="C100" s="1312"/>
      <c r="D100" s="453" t="s">
        <v>184</v>
      </c>
      <c r="E100" s="1313">
        <v>288712070</v>
      </c>
      <c r="F100" s="1313" t="s">
        <v>185</v>
      </c>
      <c r="G100" s="213" t="s">
        <v>21</v>
      </c>
      <c r="H100" s="218">
        <v>6</v>
      </c>
      <c r="I100" s="241">
        <v>6</v>
      </c>
      <c r="J100" s="218">
        <v>6</v>
      </c>
      <c r="K100" s="218">
        <v>6</v>
      </c>
      <c r="L100" s="1314" t="s">
        <v>209</v>
      </c>
      <c r="M100" s="217">
        <v>1</v>
      </c>
      <c r="N100" s="217">
        <v>1</v>
      </c>
      <c r="O100" s="217">
        <v>1</v>
      </c>
      <c r="Q100" s="220"/>
    </row>
    <row r="101" spans="1:18" ht="19.5" customHeight="1" x14ac:dyDescent="0.2">
      <c r="A101" s="1310"/>
      <c r="B101" s="1311"/>
      <c r="C101" s="1312"/>
      <c r="D101" s="453" t="s">
        <v>187</v>
      </c>
      <c r="E101" s="1313"/>
      <c r="F101" s="1313"/>
      <c r="G101" s="213" t="s">
        <v>21</v>
      </c>
      <c r="H101" s="218">
        <v>2.5</v>
      </c>
      <c r="I101" s="241">
        <v>2.5</v>
      </c>
      <c r="J101" s="218">
        <v>2.5</v>
      </c>
      <c r="K101" s="218">
        <v>2.5</v>
      </c>
      <c r="L101" s="1314"/>
      <c r="M101" s="217">
        <v>1</v>
      </c>
      <c r="N101" s="217">
        <v>1</v>
      </c>
      <c r="O101" s="217">
        <v>1</v>
      </c>
      <c r="Q101" s="220"/>
    </row>
    <row r="102" spans="1:18" ht="19.5" customHeight="1" x14ac:dyDescent="0.2">
      <c r="A102" s="1310"/>
      <c r="B102" s="1311"/>
      <c r="C102" s="1312"/>
      <c r="D102" s="453" t="s">
        <v>188</v>
      </c>
      <c r="E102" s="1313"/>
      <c r="F102" s="1313"/>
      <c r="G102" s="213" t="s">
        <v>21</v>
      </c>
      <c r="H102" s="218">
        <v>2.5</v>
      </c>
      <c r="I102" s="241">
        <v>2.5</v>
      </c>
      <c r="J102" s="218">
        <v>2.5</v>
      </c>
      <c r="K102" s="218">
        <v>2.5</v>
      </c>
      <c r="L102" s="1314"/>
      <c r="M102" s="217">
        <v>1</v>
      </c>
      <c r="N102" s="217">
        <v>1</v>
      </c>
      <c r="O102" s="217">
        <v>1</v>
      </c>
      <c r="Q102" s="220"/>
    </row>
    <row r="103" spans="1:18" ht="19.5" customHeight="1" x14ac:dyDescent="0.2">
      <c r="A103" s="1310"/>
      <c r="B103" s="1311"/>
      <c r="C103" s="1312"/>
      <c r="D103" s="453" t="s">
        <v>189</v>
      </c>
      <c r="E103" s="1313"/>
      <c r="F103" s="1313"/>
      <c r="G103" s="213" t="s">
        <v>21</v>
      </c>
      <c r="H103" s="218">
        <v>2.5</v>
      </c>
      <c r="I103" s="241">
        <v>2.5</v>
      </c>
      <c r="J103" s="218">
        <v>2.5</v>
      </c>
      <c r="K103" s="218">
        <v>2.5</v>
      </c>
      <c r="L103" s="1314"/>
      <c r="M103" s="217">
        <v>1</v>
      </c>
      <c r="N103" s="217">
        <v>1</v>
      </c>
      <c r="O103" s="217">
        <v>1</v>
      </c>
      <c r="Q103" s="220"/>
    </row>
    <row r="104" spans="1:18" ht="19.5" customHeight="1" x14ac:dyDescent="0.2">
      <c r="A104" s="1310"/>
      <c r="B104" s="1311"/>
      <c r="C104" s="1312"/>
      <c r="D104" s="453" t="s">
        <v>190</v>
      </c>
      <c r="E104" s="1313"/>
      <c r="F104" s="1313"/>
      <c r="G104" s="213" t="s">
        <v>21</v>
      </c>
      <c r="H104" s="218">
        <v>2.5</v>
      </c>
      <c r="I104" s="241">
        <v>2.5</v>
      </c>
      <c r="J104" s="218">
        <v>2.5</v>
      </c>
      <c r="K104" s="218">
        <v>2.5</v>
      </c>
      <c r="L104" s="1314"/>
      <c r="M104" s="217">
        <v>1</v>
      </c>
      <c r="N104" s="217">
        <v>1</v>
      </c>
      <c r="O104" s="217">
        <v>1</v>
      </c>
      <c r="Q104" s="220"/>
    </row>
    <row r="105" spans="1:18" ht="19.5" customHeight="1" x14ac:dyDescent="0.2">
      <c r="A105" s="1310"/>
      <c r="B105" s="1311"/>
      <c r="C105" s="1312"/>
      <c r="D105" s="453" t="s">
        <v>191</v>
      </c>
      <c r="E105" s="1313"/>
      <c r="F105" s="1313"/>
      <c r="G105" s="213" t="s">
        <v>21</v>
      </c>
      <c r="H105" s="218">
        <v>2.5</v>
      </c>
      <c r="I105" s="241">
        <v>2.5</v>
      </c>
      <c r="J105" s="218">
        <v>2.5</v>
      </c>
      <c r="K105" s="218">
        <v>2.5</v>
      </c>
      <c r="L105" s="1314"/>
      <c r="M105" s="217">
        <v>1</v>
      </c>
      <c r="N105" s="217">
        <v>1</v>
      </c>
      <c r="O105" s="217">
        <v>1</v>
      </c>
      <c r="Q105" s="220"/>
    </row>
    <row r="106" spans="1:18" ht="19.5" customHeight="1" x14ac:dyDescent="0.2">
      <c r="A106" s="1310"/>
      <c r="B106" s="1311"/>
      <c r="C106" s="1312"/>
      <c r="D106" s="453" t="s">
        <v>192</v>
      </c>
      <c r="E106" s="1313"/>
      <c r="F106" s="1313"/>
      <c r="G106" s="213" t="s">
        <v>21</v>
      </c>
      <c r="H106" s="218"/>
      <c r="I106" s="241">
        <v>2.5</v>
      </c>
      <c r="J106" s="218">
        <v>2.5</v>
      </c>
      <c r="K106" s="218">
        <v>2.5</v>
      </c>
      <c r="L106" s="1314"/>
      <c r="M106" s="217">
        <v>1</v>
      </c>
      <c r="N106" s="217">
        <v>1</v>
      </c>
      <c r="O106" s="217">
        <v>1</v>
      </c>
      <c r="Q106" s="220"/>
    </row>
    <row r="107" spans="1:18" ht="19.5" customHeight="1" x14ac:dyDescent="0.2">
      <c r="A107" s="1310"/>
      <c r="B107" s="1311"/>
      <c r="C107" s="1312"/>
      <c r="D107" s="453" t="s">
        <v>193</v>
      </c>
      <c r="E107" s="1313"/>
      <c r="F107" s="1313"/>
      <c r="G107" s="213" t="s">
        <v>21</v>
      </c>
      <c r="H107" s="214">
        <v>2.5</v>
      </c>
      <c r="I107" s="241">
        <v>2.5</v>
      </c>
      <c r="J107" s="218">
        <v>2.5</v>
      </c>
      <c r="K107" s="218">
        <v>2.5</v>
      </c>
      <c r="L107" s="1314"/>
      <c r="M107" s="217">
        <v>1</v>
      </c>
      <c r="N107" s="217">
        <v>1</v>
      </c>
      <c r="O107" s="217">
        <v>1</v>
      </c>
      <c r="Q107" s="220"/>
    </row>
    <row r="108" spans="1:18" ht="19.5" customHeight="1" x14ac:dyDescent="0.2">
      <c r="A108" s="1310"/>
      <c r="B108" s="1311"/>
      <c r="C108" s="1312"/>
      <c r="D108" s="453" t="s">
        <v>194</v>
      </c>
      <c r="E108" s="1313"/>
      <c r="F108" s="1313"/>
      <c r="G108" s="213" t="s">
        <v>21</v>
      </c>
      <c r="H108" s="218">
        <v>2.5</v>
      </c>
      <c r="I108" s="241">
        <v>2.5</v>
      </c>
      <c r="J108" s="218">
        <v>2.5</v>
      </c>
      <c r="K108" s="218">
        <v>2.5</v>
      </c>
      <c r="L108" s="1314"/>
      <c r="M108" s="217">
        <v>1</v>
      </c>
      <c r="N108" s="217">
        <v>1</v>
      </c>
      <c r="O108" s="217">
        <v>1</v>
      </c>
      <c r="Q108" s="220"/>
    </row>
    <row r="109" spans="1:18" ht="19.5" customHeight="1" x14ac:dyDescent="0.2">
      <c r="A109" s="1310"/>
      <c r="B109" s="1311"/>
      <c r="C109" s="1312"/>
      <c r="D109" s="453" t="s">
        <v>195</v>
      </c>
      <c r="E109" s="1313"/>
      <c r="F109" s="1313"/>
      <c r="G109" s="213" t="s">
        <v>21</v>
      </c>
      <c r="H109" s="218">
        <v>3.2</v>
      </c>
      <c r="I109" s="241">
        <v>4</v>
      </c>
      <c r="J109" s="218">
        <v>4</v>
      </c>
      <c r="K109" s="218">
        <v>4</v>
      </c>
      <c r="L109" s="1314"/>
      <c r="M109" s="217">
        <v>1</v>
      </c>
      <c r="N109" s="217">
        <v>1</v>
      </c>
      <c r="O109" s="217">
        <v>1</v>
      </c>
      <c r="Q109" s="220"/>
    </row>
    <row r="110" spans="1:18" ht="19.5" customHeight="1" x14ac:dyDescent="0.2">
      <c r="A110" s="1310"/>
      <c r="B110" s="1311"/>
      <c r="C110" s="1312"/>
      <c r="D110" s="219"/>
      <c r="E110" s="1313"/>
      <c r="F110" s="1313"/>
      <c r="G110" s="221" t="s">
        <v>23</v>
      </c>
      <c r="H110" s="222">
        <f>SUM(H100:H109)</f>
        <v>26.7</v>
      </c>
      <c r="I110" s="222">
        <f>SUM(I100:I109)</f>
        <v>30</v>
      </c>
      <c r="J110" s="222">
        <f>SUM(J100:J109)</f>
        <v>30</v>
      </c>
      <c r="K110" s="222">
        <f>SUM(K100:K109)</f>
        <v>30</v>
      </c>
      <c r="L110" s="1315"/>
      <c r="M110" s="1315"/>
      <c r="N110" s="1315"/>
      <c r="O110" s="1315"/>
      <c r="Q110" s="220"/>
    </row>
    <row r="111" spans="1:18" ht="26.25" customHeight="1" x14ac:dyDescent="0.2">
      <c r="A111" s="1305" t="s">
        <v>18</v>
      </c>
      <c r="B111" s="1306" t="s">
        <v>24</v>
      </c>
      <c r="C111" s="1307" t="s">
        <v>210</v>
      </c>
      <c r="D111" s="1225" t="s">
        <v>211</v>
      </c>
      <c r="E111" s="1308" t="s">
        <v>151</v>
      </c>
      <c r="F111" s="1309" t="s">
        <v>38</v>
      </c>
      <c r="G111" s="96" t="s">
        <v>42</v>
      </c>
      <c r="H111" s="98">
        <v>14.8</v>
      </c>
      <c r="I111" s="181">
        <v>15</v>
      </c>
      <c r="J111" s="98">
        <v>15</v>
      </c>
      <c r="K111" s="98">
        <v>15</v>
      </c>
      <c r="L111" s="752" t="s">
        <v>212</v>
      </c>
      <c r="M111" s="1197">
        <v>11</v>
      </c>
      <c r="N111" s="1197">
        <v>11</v>
      </c>
      <c r="O111" s="1197">
        <v>11</v>
      </c>
    </row>
    <row r="112" spans="1:18" ht="21" customHeight="1" x14ac:dyDescent="0.2">
      <c r="A112" s="1305"/>
      <c r="B112" s="1306"/>
      <c r="C112" s="1307"/>
      <c r="D112" s="1225"/>
      <c r="E112" s="1308"/>
      <c r="F112" s="1309"/>
      <c r="G112" s="96" t="s">
        <v>21</v>
      </c>
      <c r="H112" s="252"/>
      <c r="I112" s="181"/>
      <c r="J112" s="98"/>
      <c r="K112" s="98"/>
      <c r="L112" s="752"/>
      <c r="M112" s="1197"/>
      <c r="N112" s="1197"/>
      <c r="O112" s="1197"/>
    </row>
    <row r="113" spans="1:18" ht="25.5" customHeight="1" x14ac:dyDescent="0.2">
      <c r="A113" s="1305"/>
      <c r="B113" s="1306"/>
      <c r="C113" s="1307"/>
      <c r="D113" s="1225"/>
      <c r="E113" s="1308"/>
      <c r="F113" s="1309"/>
      <c r="G113" s="170" t="s">
        <v>23</v>
      </c>
      <c r="H113" s="172">
        <f>SUM(H111:H112)</f>
        <v>14.8</v>
      </c>
      <c r="I113" s="172">
        <f>SUM(I111:I112)</f>
        <v>15</v>
      </c>
      <c r="J113" s="172">
        <f>SUM(J111:J112)</f>
        <v>15</v>
      </c>
      <c r="K113" s="172">
        <f>SUM(K111:K112)</f>
        <v>15</v>
      </c>
      <c r="L113" s="752"/>
      <c r="M113" s="1197"/>
      <c r="N113" s="1197"/>
      <c r="O113" s="1197"/>
    </row>
    <row r="114" spans="1:18" ht="16.5" customHeight="1" x14ac:dyDescent="0.2">
      <c r="A114" s="253" t="s">
        <v>38</v>
      </c>
      <c r="B114" s="1303" t="s">
        <v>107</v>
      </c>
      <c r="C114" s="1303"/>
      <c r="D114" s="1303"/>
      <c r="E114" s="1303"/>
      <c r="F114" s="1303"/>
      <c r="G114" s="1303"/>
      <c r="H114" s="254">
        <f>SUM(H22+H34+H47+H59+H73+H98+H110+H113)</f>
        <v>1916.3</v>
      </c>
      <c r="I114" s="254">
        <f t="shared" ref="I114:K114" si="21">SUM(I22+I34+I47+I59+I73+I98+I110+I113)</f>
        <v>1986.7</v>
      </c>
      <c r="J114" s="254">
        <f t="shared" si="21"/>
        <v>1953.2760000000001</v>
      </c>
      <c r="K114" s="254">
        <f t="shared" si="21"/>
        <v>2020.7901400000001</v>
      </c>
      <c r="L114" s="255"/>
      <c r="M114" s="255"/>
      <c r="N114" s="255"/>
      <c r="O114" s="256"/>
      <c r="Q114" s="204"/>
      <c r="R114" s="204"/>
    </row>
    <row r="115" spans="1:18" ht="24" customHeight="1" x14ac:dyDescent="0.2">
      <c r="A115" s="257"/>
      <c r="B115" s="258"/>
      <c r="C115" s="258"/>
      <c r="D115" s="259"/>
      <c r="E115" s="258"/>
      <c r="F115" s="258"/>
      <c r="G115" s="258"/>
      <c r="H115" s="260"/>
      <c r="I115" s="260"/>
      <c r="J115" s="260"/>
      <c r="K115" s="260"/>
      <c r="L115" s="206"/>
      <c r="M115" s="206"/>
      <c r="N115" s="206"/>
      <c r="O115" s="261"/>
      <c r="Q115" s="204"/>
      <c r="R115" s="204"/>
    </row>
    <row r="116" spans="1:18" ht="24" customHeight="1" x14ac:dyDescent="0.2">
      <c r="A116" s="262"/>
      <c r="B116" s="263"/>
      <c r="C116" s="264"/>
      <c r="D116" s="264"/>
      <c r="E116" s="1304" t="s">
        <v>108</v>
      </c>
      <c r="F116" s="1304"/>
      <c r="G116" s="1304"/>
      <c r="H116" s="1304"/>
      <c r="I116" s="1304"/>
      <c r="J116" s="265"/>
      <c r="K116" s="266"/>
      <c r="L116" s="267"/>
      <c r="M116" s="267"/>
      <c r="N116" s="267"/>
      <c r="O116" s="267"/>
      <c r="P116" s="268"/>
    </row>
    <row r="117" spans="1:18" ht="47.25" customHeight="1" x14ac:dyDescent="0.2">
      <c r="A117" s="1292" t="s">
        <v>109</v>
      </c>
      <c r="B117" s="1293"/>
      <c r="C117" s="1293"/>
      <c r="D117" s="1293"/>
      <c r="E117" s="1293"/>
      <c r="F117" s="1293"/>
      <c r="G117" s="1294"/>
      <c r="H117" s="133" t="s">
        <v>657</v>
      </c>
      <c r="I117" s="133" t="s">
        <v>660</v>
      </c>
      <c r="J117" s="133" t="s">
        <v>110</v>
      </c>
      <c r="K117" s="133" t="s">
        <v>661</v>
      </c>
      <c r="L117" s="269"/>
      <c r="M117" s="204"/>
    </row>
    <row r="118" spans="1:18" ht="18.75" customHeight="1" x14ac:dyDescent="0.2">
      <c r="A118" s="1282" t="s">
        <v>111</v>
      </c>
      <c r="B118" s="1283"/>
      <c r="C118" s="1283"/>
      <c r="D118" s="1283"/>
      <c r="E118" s="1283"/>
      <c r="F118" s="1283"/>
      <c r="G118" s="1284"/>
      <c r="H118" s="134">
        <f>SUM(H119:H122)</f>
        <v>1901.3</v>
      </c>
      <c r="I118" s="135">
        <f>SUM(I119:I122)</f>
        <v>1986.6999999999996</v>
      </c>
      <c r="J118" s="134">
        <f>SUM(J119:J122)</f>
        <v>1953.2760000000001</v>
      </c>
      <c r="K118" s="134">
        <f>SUM(K119:K122)</f>
        <v>2020.7901400000001</v>
      </c>
      <c r="L118" s="269"/>
      <c r="M118" s="204"/>
    </row>
    <row r="119" spans="1:18" ht="18.75" customHeight="1" x14ac:dyDescent="0.2">
      <c r="A119" s="1295" t="s">
        <v>112</v>
      </c>
      <c r="B119" s="1296"/>
      <c r="C119" s="1296"/>
      <c r="D119" s="1296"/>
      <c r="E119" s="1296"/>
      <c r="F119" s="1296"/>
      <c r="G119" s="1297"/>
      <c r="H119" s="136">
        <f>SUM(H22+H34+H47+H49+H50+H51+H52+H53+H54+H55+H56+H57+H58+H73+H76+H80+H83+H86+H88+H90+H92+H94+H96+H97+H110+H112)</f>
        <v>1858</v>
      </c>
      <c r="I119" s="136">
        <f>SUM(I22+I34+I47+I49+I50+I51+I52+I53+I54+I55+I56+I57+I58+I73+I76+I80+I83+I86+I88+I90+I92+I94+I96+I97+I110+I112)</f>
        <v>1923.2999999999995</v>
      </c>
      <c r="J119" s="136">
        <f>SUM(J22+J34+J47+J49+J50+J51+J52+J53+J54+J55+J56+J57+J58+J73+J76+J80+J83+J86+J88+J90+J92+J94+J96+J97+J110+J112)</f>
        <v>1900.076</v>
      </c>
      <c r="K119" s="136">
        <f>SUM(K22+K34+K47+K49+K50+K51+K52+K53+K54+K55+K56+K57+K58+K73+K76+K80+K83+K86+K88+K90+K92+K94+K96+K97+K110+K112)</f>
        <v>1967.59014</v>
      </c>
      <c r="L119" s="269"/>
      <c r="M119" s="204"/>
    </row>
    <row r="120" spans="1:18" ht="18.75" customHeight="1" x14ac:dyDescent="0.25">
      <c r="A120" s="1264" t="s">
        <v>113</v>
      </c>
      <c r="B120" s="1265"/>
      <c r="C120" s="1265"/>
      <c r="D120" s="1265"/>
      <c r="E120" s="1265"/>
      <c r="F120" s="1265"/>
      <c r="G120" s="1266"/>
      <c r="H120" s="136">
        <f>SUM(H75+H77+H78+H81+H84+H87+H89+H91+H93+H95)</f>
        <v>28.500000000000004</v>
      </c>
      <c r="I120" s="136">
        <f t="shared" ref="I120:K120" si="22">SUM(I75+I77+I78+I81+I84+I87+I89+I91+I93+I95)</f>
        <v>48.4</v>
      </c>
      <c r="J120" s="136">
        <f t="shared" si="22"/>
        <v>38.200000000000003</v>
      </c>
      <c r="K120" s="136">
        <f t="shared" si="22"/>
        <v>38.200000000000003</v>
      </c>
      <c r="L120" s="269"/>
      <c r="M120" s="204"/>
    </row>
    <row r="121" spans="1:18" ht="18.75" customHeight="1" x14ac:dyDescent="0.25">
      <c r="A121" s="1264" t="s">
        <v>114</v>
      </c>
      <c r="B121" s="1265"/>
      <c r="C121" s="1265"/>
      <c r="D121" s="1265"/>
      <c r="E121" s="1265"/>
      <c r="F121" s="1265"/>
      <c r="G121" s="1266"/>
      <c r="H121" s="136">
        <f>SUM(H111)</f>
        <v>14.8</v>
      </c>
      <c r="I121" s="136">
        <f t="shared" ref="I121:K121" si="23">SUM(I111)</f>
        <v>15</v>
      </c>
      <c r="J121" s="136">
        <f t="shared" si="23"/>
        <v>15</v>
      </c>
      <c r="K121" s="136">
        <f t="shared" si="23"/>
        <v>15</v>
      </c>
      <c r="L121" s="207"/>
    </row>
    <row r="122" spans="1:18" ht="18.75" customHeight="1" x14ac:dyDescent="0.2">
      <c r="A122" s="1298" t="s">
        <v>115</v>
      </c>
      <c r="B122" s="1299"/>
      <c r="C122" s="1299"/>
      <c r="D122" s="1299"/>
      <c r="E122" s="1299"/>
      <c r="F122" s="1299"/>
      <c r="G122" s="1300"/>
      <c r="H122" s="136"/>
      <c r="I122" s="136"/>
      <c r="J122" s="136"/>
      <c r="K122" s="136"/>
      <c r="L122" s="207"/>
    </row>
    <row r="123" spans="1:18" ht="18.75" customHeight="1" x14ac:dyDescent="0.2">
      <c r="A123" s="1282" t="s">
        <v>116</v>
      </c>
      <c r="B123" s="1283"/>
      <c r="C123" s="1283"/>
      <c r="D123" s="1283"/>
      <c r="E123" s="1283"/>
      <c r="F123" s="1283"/>
      <c r="G123" s="1284"/>
      <c r="H123" s="134">
        <f>SUM(H124:H126)</f>
        <v>15</v>
      </c>
      <c r="I123" s="135">
        <f>SUM(I124:I126)</f>
        <v>0</v>
      </c>
      <c r="J123" s="134">
        <f>SUM(J124:J126)</f>
        <v>0</v>
      </c>
      <c r="K123" s="134">
        <f>SUM(K124:K126)</f>
        <v>0</v>
      </c>
    </row>
    <row r="124" spans="1:18" x14ac:dyDescent="0.2">
      <c r="A124" s="1285" t="s">
        <v>117</v>
      </c>
      <c r="B124" s="1286"/>
      <c r="C124" s="1286"/>
      <c r="D124" s="1286"/>
      <c r="E124" s="1286"/>
      <c r="F124" s="1286"/>
      <c r="G124" s="1287"/>
      <c r="H124" s="136"/>
      <c r="I124" s="136"/>
      <c r="J124" s="136"/>
      <c r="K124" s="136"/>
    </row>
    <row r="125" spans="1:18" ht="18.75" customHeight="1" x14ac:dyDescent="0.2">
      <c r="A125" s="1275" t="s">
        <v>118</v>
      </c>
      <c r="B125" s="1276"/>
      <c r="C125" s="1276"/>
      <c r="D125" s="1276"/>
      <c r="E125" s="1276"/>
      <c r="F125" s="1276"/>
      <c r="G125" s="1277"/>
      <c r="H125" s="136"/>
      <c r="I125" s="136"/>
      <c r="J125" s="136"/>
      <c r="K125" s="136"/>
    </row>
    <row r="126" spans="1:18" ht="18.75" customHeight="1" x14ac:dyDescent="0.2">
      <c r="A126" s="1275" t="s">
        <v>119</v>
      </c>
      <c r="B126" s="1276"/>
      <c r="C126" s="1276"/>
      <c r="D126" s="1276"/>
      <c r="E126" s="1276"/>
      <c r="F126" s="1276"/>
      <c r="G126" s="1277"/>
      <c r="H126" s="138">
        <f>SUM(H79+H85)</f>
        <v>15</v>
      </c>
      <c r="I126" s="138">
        <f>SUM(I79+I82+I85)</f>
        <v>0</v>
      </c>
      <c r="J126" s="138"/>
      <c r="K126" s="138"/>
    </row>
    <row r="127" spans="1:18" ht="18.75" customHeight="1" x14ac:dyDescent="0.2">
      <c r="A127" s="1288" t="s">
        <v>120</v>
      </c>
      <c r="B127" s="1289"/>
      <c r="C127" s="1289"/>
      <c r="D127" s="1289"/>
      <c r="E127" s="1289"/>
      <c r="F127" s="1289"/>
      <c r="G127" s="1290"/>
      <c r="H127" s="139">
        <f>SUM(H118,H123)</f>
        <v>1916.3</v>
      </c>
      <c r="I127" s="139">
        <f>SUM(I118,I123)</f>
        <v>1986.6999999999996</v>
      </c>
      <c r="J127" s="139">
        <f>SUM(J118,J123)</f>
        <v>1953.2760000000001</v>
      </c>
      <c r="K127" s="139">
        <f>SUM(K118,K123)</f>
        <v>2020.7901400000001</v>
      </c>
    </row>
    <row r="129" spans="2:10" x14ac:dyDescent="0.2">
      <c r="B129" s="455"/>
      <c r="C129" s="455"/>
      <c r="D129" s="1291" t="s">
        <v>121</v>
      </c>
      <c r="E129" s="1291"/>
      <c r="F129" s="1291"/>
      <c r="G129" s="1291"/>
      <c r="H129" s="1291"/>
      <c r="I129" s="1291"/>
      <c r="J129" s="456"/>
    </row>
    <row r="130" spans="2:10" ht="16.5" customHeight="1" x14ac:dyDescent="0.2">
      <c r="B130" s="1281" t="s">
        <v>122</v>
      </c>
      <c r="C130" s="1281"/>
      <c r="D130" s="1281"/>
      <c r="E130" s="457"/>
      <c r="F130" s="1281" t="s">
        <v>123</v>
      </c>
      <c r="G130" s="1281"/>
      <c r="H130" s="1281"/>
      <c r="I130" s="455" t="s">
        <v>124</v>
      </c>
      <c r="J130" s="457"/>
    </row>
    <row r="131" spans="2:10" ht="15" customHeight="1" x14ac:dyDescent="0.2">
      <c r="B131" s="455" t="s">
        <v>125</v>
      </c>
      <c r="C131" s="455"/>
      <c r="D131" s="455"/>
      <c r="E131" s="455"/>
      <c r="F131" s="1281" t="s">
        <v>126</v>
      </c>
      <c r="G131" s="1281"/>
      <c r="H131" s="1281"/>
      <c r="I131" s="455" t="s">
        <v>127</v>
      </c>
      <c r="J131" s="457"/>
    </row>
    <row r="132" spans="2:10" ht="15.75" customHeight="1" x14ac:dyDescent="0.2">
      <c r="B132" s="455" t="s">
        <v>128</v>
      </c>
      <c r="C132" s="455"/>
      <c r="D132" s="455"/>
      <c r="E132" s="455"/>
      <c r="F132" s="455" t="s">
        <v>129</v>
      </c>
      <c r="G132" s="144"/>
      <c r="H132" s="144"/>
      <c r="I132" s="455" t="s">
        <v>130</v>
      </c>
      <c r="J132" s="455"/>
    </row>
    <row r="133" spans="2:10" ht="16.5" customHeight="1" x14ac:dyDescent="0.2">
      <c r="B133" s="455" t="s">
        <v>131</v>
      </c>
      <c r="C133" s="455"/>
      <c r="D133" s="455"/>
      <c r="E133" s="455"/>
      <c r="F133" s="455" t="s">
        <v>132</v>
      </c>
      <c r="G133" s="144"/>
      <c r="H133" s="144"/>
      <c r="I133" s="455" t="s">
        <v>133</v>
      </c>
      <c r="J133" s="455"/>
    </row>
    <row r="134" spans="2:10" ht="15.75" customHeight="1" x14ac:dyDescent="0.2">
      <c r="B134" s="455" t="s">
        <v>134</v>
      </c>
      <c r="C134" s="455"/>
      <c r="D134" s="455"/>
      <c r="E134" s="455"/>
      <c r="F134" s="455" t="s">
        <v>135</v>
      </c>
      <c r="G134" s="144"/>
      <c r="H134" s="455"/>
      <c r="I134" s="144"/>
      <c r="J134" s="455"/>
    </row>
    <row r="135" spans="2:10" ht="16.5" customHeight="1" x14ac:dyDescent="0.2">
      <c r="B135" s="455" t="s">
        <v>136</v>
      </c>
      <c r="C135" s="455"/>
      <c r="D135" s="455"/>
      <c r="E135" s="455"/>
      <c r="F135" s="455" t="s">
        <v>137</v>
      </c>
      <c r="G135" s="144"/>
      <c r="H135" s="455"/>
      <c r="I135" s="144"/>
      <c r="J135" s="455"/>
    </row>
    <row r="136" spans="2:10" ht="16.5" customHeight="1" x14ac:dyDescent="0.2">
      <c r="B136" s="455" t="s">
        <v>138</v>
      </c>
      <c r="C136" s="455"/>
      <c r="D136" s="455"/>
      <c r="E136" s="455"/>
      <c r="F136" s="455" t="s">
        <v>139</v>
      </c>
      <c r="G136" s="144"/>
      <c r="H136" s="455"/>
      <c r="I136" s="144"/>
      <c r="J136" s="455"/>
    </row>
    <row r="137" spans="2:10" ht="16.5" customHeight="1" x14ac:dyDescent="0.2">
      <c r="B137" s="455" t="s">
        <v>140</v>
      </c>
      <c r="C137" s="455"/>
      <c r="D137" s="455"/>
      <c r="E137" s="455"/>
      <c r="F137" s="455" t="s">
        <v>141</v>
      </c>
      <c r="G137" s="144"/>
      <c r="H137" s="455"/>
      <c r="I137" s="144"/>
      <c r="J137" s="455"/>
    </row>
    <row r="140" spans="2:10" x14ac:dyDescent="0.2">
      <c r="E140" s="270"/>
      <c r="F140" s="270"/>
      <c r="G140" s="271"/>
    </row>
  </sheetData>
  <mergeCells count="142">
    <mergeCell ref="P46:P47"/>
    <mergeCell ref="H5:H7"/>
    <mergeCell ref="I5:I7"/>
    <mergeCell ref="J5:J7"/>
    <mergeCell ref="K5:K7"/>
    <mergeCell ref="L5:O5"/>
    <mergeCell ref="L6:L7"/>
    <mergeCell ref="M6:O6"/>
    <mergeCell ref="A8:O8"/>
    <mergeCell ref="B9:O9"/>
    <mergeCell ref="C10:O10"/>
    <mergeCell ref="D11:O11"/>
    <mergeCell ref="A12:A22"/>
    <mergeCell ref="B12:B22"/>
    <mergeCell ref="C12:C22"/>
    <mergeCell ref="E12:E22"/>
    <mergeCell ref="F12:F22"/>
    <mergeCell ref="L12:L22"/>
    <mergeCell ref="M22:O22"/>
    <mergeCell ref="D23:O23"/>
    <mergeCell ref="A24:A34"/>
    <mergeCell ref="B24:B34"/>
    <mergeCell ref="C24:C34"/>
    <mergeCell ref="E24:E34"/>
    <mergeCell ref="L1:P1"/>
    <mergeCell ref="A2:O2"/>
    <mergeCell ref="A3:O3"/>
    <mergeCell ref="A5:A7"/>
    <mergeCell ref="B5:B7"/>
    <mergeCell ref="C5:C7"/>
    <mergeCell ref="D5:D7"/>
    <mergeCell ref="E5:E7"/>
    <mergeCell ref="F5:F7"/>
    <mergeCell ref="G5:G7"/>
    <mergeCell ref="F24:F34"/>
    <mergeCell ref="L24:L34"/>
    <mergeCell ref="M34:O34"/>
    <mergeCell ref="C35:O35"/>
    <mergeCell ref="D36:O36"/>
    <mergeCell ref="A37:A47"/>
    <mergeCell ref="B37:B47"/>
    <mergeCell ref="C37:C47"/>
    <mergeCell ref="E37:E47"/>
    <mergeCell ref="F37:F47"/>
    <mergeCell ref="L37:L47"/>
    <mergeCell ref="M47:O47"/>
    <mergeCell ref="D48:O48"/>
    <mergeCell ref="A49:A59"/>
    <mergeCell ref="B49:B59"/>
    <mergeCell ref="C49:C59"/>
    <mergeCell ref="E49:E59"/>
    <mergeCell ref="F49:F59"/>
    <mergeCell ref="L49:L59"/>
    <mergeCell ref="M59:O59"/>
    <mergeCell ref="D78:D80"/>
    <mergeCell ref="M78:M80"/>
    <mergeCell ref="N78:N80"/>
    <mergeCell ref="O78:O80"/>
    <mergeCell ref="D60:O60"/>
    <mergeCell ref="A61:A73"/>
    <mergeCell ref="B61:B73"/>
    <mergeCell ref="C61:C73"/>
    <mergeCell ref="L62:L73"/>
    <mergeCell ref="D81:D83"/>
    <mergeCell ref="M81:M83"/>
    <mergeCell ref="D66:D67"/>
    <mergeCell ref="M73:O73"/>
    <mergeCell ref="D74:O74"/>
    <mergeCell ref="D75:D76"/>
    <mergeCell ref="E75:E98"/>
    <mergeCell ref="F75:F98"/>
    <mergeCell ref="L75:L96"/>
    <mergeCell ref="N81:N83"/>
    <mergeCell ref="O81:O83"/>
    <mergeCell ref="D91:D92"/>
    <mergeCell ref="M91:M92"/>
    <mergeCell ref="N91:N92"/>
    <mergeCell ref="O91:O92"/>
    <mergeCell ref="E61:E73"/>
    <mergeCell ref="F61:F73"/>
    <mergeCell ref="D89:D90"/>
    <mergeCell ref="M89:M90"/>
    <mergeCell ref="N89:N90"/>
    <mergeCell ref="O89:O90"/>
    <mergeCell ref="D84:D86"/>
    <mergeCell ref="M84:M86"/>
    <mergeCell ref="N84:N86"/>
    <mergeCell ref="O84:O86"/>
    <mergeCell ref="M75:M76"/>
    <mergeCell ref="N75:N76"/>
    <mergeCell ref="O75:O76"/>
    <mergeCell ref="A100:A110"/>
    <mergeCell ref="B100:B110"/>
    <mergeCell ref="C100:C110"/>
    <mergeCell ref="E100:E110"/>
    <mergeCell ref="F100:F110"/>
    <mergeCell ref="L100:L109"/>
    <mergeCell ref="L110:O110"/>
    <mergeCell ref="D95:D96"/>
    <mergeCell ref="M95:M96"/>
    <mergeCell ref="N95:N96"/>
    <mergeCell ref="O95:O96"/>
    <mergeCell ref="L98:O98"/>
    <mergeCell ref="D99:O99"/>
    <mergeCell ref="A75:A98"/>
    <mergeCell ref="B75:B98"/>
    <mergeCell ref="C75:C98"/>
    <mergeCell ref="D93:D94"/>
    <mergeCell ref="M93:M94"/>
    <mergeCell ref="N93:N94"/>
    <mergeCell ref="O93:O94"/>
    <mergeCell ref="D87:D88"/>
    <mergeCell ref="M87:M88"/>
    <mergeCell ref="N87:N88"/>
    <mergeCell ref="O87:O88"/>
    <mergeCell ref="O111:O113"/>
    <mergeCell ref="B114:G114"/>
    <mergeCell ref="E116:I116"/>
    <mergeCell ref="A111:A113"/>
    <mergeCell ref="B111:B113"/>
    <mergeCell ref="C111:C113"/>
    <mergeCell ref="D111:D113"/>
    <mergeCell ref="E111:E113"/>
    <mergeCell ref="F111:F113"/>
    <mergeCell ref="A117:G117"/>
    <mergeCell ref="A118:G118"/>
    <mergeCell ref="A119:G119"/>
    <mergeCell ref="A120:G120"/>
    <mergeCell ref="A121:G121"/>
    <mergeCell ref="A122:G122"/>
    <mergeCell ref="L111:L113"/>
    <mergeCell ref="M111:M113"/>
    <mergeCell ref="N111:N113"/>
    <mergeCell ref="B130:D130"/>
    <mergeCell ref="F130:H130"/>
    <mergeCell ref="F131:H131"/>
    <mergeCell ref="A123:G123"/>
    <mergeCell ref="A124:G124"/>
    <mergeCell ref="A125:G125"/>
    <mergeCell ref="A126:G126"/>
    <mergeCell ref="A127:G127"/>
    <mergeCell ref="D129:I129"/>
  </mergeCells>
  <pageMargins left="0.15748031496062992" right="0.15748031496062992" top="0.31416666666666665" bottom="0.15748031496062992" header="0" footer="0"/>
  <pageSetup paperSize="9" scale="72" fitToHeight="0" orientation="landscape" r:id="rId1"/>
  <headerFooter differentFirst="1" scaleWithDoc="0"/>
  <rowBreaks count="2" manualBreakCount="2">
    <brk id="59" max="28" man="1"/>
    <brk id="98" max="28" man="1"/>
  </rowBreaks>
  <colBreaks count="1" manualBreakCount="1">
    <brk id="15" max="1048575" man="1"/>
  </colBreaks>
  <ignoredErrors>
    <ignoredError sqref="A10:O11 A23:C23 A35:B35 A36:C36 A48:C48 A60:C60 A74:C74 A99:C99 A111:C113 A114 E111:F113 A9 C9:O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L170"/>
  <sheetViews>
    <sheetView topLeftCell="A137" zoomScaleNormal="100" zoomScaleSheetLayoutView="90" zoomScalePageLayoutView="75" workbookViewId="0">
      <selection activeCell="H68" sqref="H68"/>
    </sheetView>
  </sheetViews>
  <sheetFormatPr defaultColWidth="9.140625" defaultRowHeight="15" x14ac:dyDescent="0.25"/>
  <cols>
    <col min="1" max="3" width="3.42578125" style="4" customWidth="1"/>
    <col min="4" max="4" width="35.42578125" style="4" customWidth="1"/>
    <col min="5" max="5" width="4.7109375" style="4" customWidth="1"/>
    <col min="6" max="6" width="5.28515625" style="4" customWidth="1"/>
    <col min="7" max="7" width="9" style="5" customWidth="1"/>
    <col min="8" max="11" width="13.28515625" style="4" customWidth="1"/>
    <col min="12" max="12" width="38.7109375" style="4" customWidth="1"/>
    <col min="13" max="13" width="8.7109375" style="137" customWidth="1"/>
    <col min="14" max="15" width="8.7109375" style="4" customWidth="1"/>
    <col min="16" max="16" width="60.85546875" style="1" customWidth="1"/>
    <col min="17" max="16384" width="9.140625" style="2"/>
  </cols>
  <sheetData>
    <row r="1" spans="1:19" x14ac:dyDescent="0.25">
      <c r="A1" s="1543"/>
      <c r="B1" s="1543"/>
      <c r="C1" s="1543"/>
      <c r="D1" s="1543"/>
      <c r="E1" s="1543"/>
      <c r="F1" s="1543"/>
      <c r="G1" s="1543"/>
      <c r="H1" s="1543"/>
      <c r="I1" s="1543"/>
      <c r="J1" s="1543"/>
      <c r="K1" s="1543"/>
      <c r="L1" s="1543"/>
      <c r="M1" s="1543"/>
      <c r="N1" s="1543"/>
      <c r="O1" s="1543"/>
    </row>
    <row r="2" spans="1:19" ht="15.75" x14ac:dyDescent="0.25">
      <c r="A2" s="3"/>
      <c r="B2" s="3"/>
      <c r="C2" s="3"/>
      <c r="D2" s="3"/>
      <c r="E2" s="3"/>
      <c r="F2" s="3"/>
      <c r="G2" s="1544" t="s">
        <v>667</v>
      </c>
      <c r="H2" s="1544"/>
      <c r="I2" s="1544"/>
      <c r="J2" s="1544"/>
      <c r="K2" s="1544"/>
      <c r="L2" s="3"/>
      <c r="M2" s="3"/>
      <c r="N2" s="3"/>
      <c r="O2" s="3"/>
    </row>
    <row r="3" spans="1:19" ht="21.75" customHeight="1" x14ac:dyDescent="0.25">
      <c r="A3" s="1544" t="s">
        <v>0</v>
      </c>
      <c r="B3" s="1544"/>
      <c r="C3" s="1544"/>
      <c r="D3" s="1544"/>
      <c r="E3" s="1544"/>
      <c r="F3" s="1544"/>
      <c r="G3" s="1544"/>
      <c r="H3" s="1544"/>
      <c r="I3" s="1544"/>
      <c r="J3" s="1544"/>
      <c r="K3" s="1544"/>
      <c r="L3" s="1544"/>
      <c r="M3" s="1544"/>
      <c r="N3" s="1544"/>
      <c r="O3" s="1544"/>
    </row>
    <row r="4" spans="1:19" x14ac:dyDescent="0.25">
      <c r="M4" s="6"/>
      <c r="O4" s="7" t="s">
        <v>1</v>
      </c>
    </row>
    <row r="5" spans="1:19" ht="21.75" customHeight="1" x14ac:dyDescent="0.25">
      <c r="A5" s="1545" t="s">
        <v>2</v>
      </c>
      <c r="B5" s="1545" t="s">
        <v>3</v>
      </c>
      <c r="C5" s="1545" t="s">
        <v>4</v>
      </c>
      <c r="D5" s="1546" t="s">
        <v>5</v>
      </c>
      <c r="E5" s="1547" t="s">
        <v>6</v>
      </c>
      <c r="F5" s="1547" t="s">
        <v>7</v>
      </c>
      <c r="G5" s="1545" t="s">
        <v>8</v>
      </c>
      <c r="H5" s="1548" t="s">
        <v>669</v>
      </c>
      <c r="I5" s="1548" t="s">
        <v>9</v>
      </c>
      <c r="J5" s="1548" t="s">
        <v>10</v>
      </c>
      <c r="K5" s="1548" t="s">
        <v>658</v>
      </c>
      <c r="L5" s="1549" t="s">
        <v>11</v>
      </c>
      <c r="M5" s="1549"/>
      <c r="N5" s="1549"/>
      <c r="O5" s="1549"/>
    </row>
    <row r="6" spans="1:19" ht="21.75" customHeight="1" x14ac:dyDescent="0.25">
      <c r="A6" s="1545"/>
      <c r="B6" s="1545"/>
      <c r="C6" s="1545"/>
      <c r="D6" s="1546"/>
      <c r="E6" s="1547"/>
      <c r="F6" s="1547"/>
      <c r="G6" s="1545"/>
      <c r="H6" s="1548"/>
      <c r="I6" s="1548"/>
      <c r="J6" s="1548"/>
      <c r="K6" s="1548"/>
      <c r="L6" s="1550" t="s">
        <v>12</v>
      </c>
      <c r="M6" s="1551" t="s">
        <v>13</v>
      </c>
      <c r="N6" s="1551"/>
      <c r="O6" s="1551"/>
    </row>
    <row r="7" spans="1:19" ht="123" customHeight="1" x14ac:dyDescent="0.25">
      <c r="A7" s="1545"/>
      <c r="B7" s="1545"/>
      <c r="C7" s="1545"/>
      <c r="D7" s="1546"/>
      <c r="E7" s="1547"/>
      <c r="F7" s="1547"/>
      <c r="G7" s="1545"/>
      <c r="H7" s="1548"/>
      <c r="I7" s="1548"/>
      <c r="J7" s="1548"/>
      <c r="K7" s="1548"/>
      <c r="L7" s="1550"/>
      <c r="M7" s="8" t="s">
        <v>14</v>
      </c>
      <c r="N7" s="8" t="s">
        <v>15</v>
      </c>
      <c r="O7" s="8" t="s">
        <v>16</v>
      </c>
    </row>
    <row r="8" spans="1:19" ht="15.75" x14ac:dyDescent="0.25">
      <c r="A8" s="1534" t="s">
        <v>17</v>
      </c>
      <c r="B8" s="1534"/>
      <c r="C8" s="1534"/>
      <c r="D8" s="1534"/>
      <c r="E8" s="1534"/>
      <c r="F8" s="1534"/>
      <c r="G8" s="1534"/>
      <c r="H8" s="1534"/>
      <c r="I8" s="1534"/>
      <c r="J8" s="1534"/>
      <c r="K8" s="1534"/>
      <c r="L8" s="1534"/>
      <c r="M8" s="1534"/>
      <c r="N8" s="1534"/>
      <c r="O8" s="1534"/>
    </row>
    <row r="9" spans="1:19" ht="15.75" x14ac:dyDescent="0.25">
      <c r="A9" s="9" t="s">
        <v>18</v>
      </c>
      <c r="B9" s="1535" t="s">
        <v>19</v>
      </c>
      <c r="C9" s="1535"/>
      <c r="D9" s="1535"/>
      <c r="E9" s="1535"/>
      <c r="F9" s="1535"/>
      <c r="G9" s="1535"/>
      <c r="H9" s="1535"/>
      <c r="I9" s="1535"/>
      <c r="J9" s="1535"/>
      <c r="K9" s="1535"/>
      <c r="L9" s="1535"/>
      <c r="M9" s="1535"/>
      <c r="N9" s="1535"/>
      <c r="O9" s="1535"/>
    </row>
    <row r="10" spans="1:19" ht="15.75" x14ac:dyDescent="0.25">
      <c r="A10" s="10" t="s">
        <v>18</v>
      </c>
      <c r="B10" s="11" t="s">
        <v>18</v>
      </c>
      <c r="C10" s="1493" t="s">
        <v>630</v>
      </c>
      <c r="D10" s="1493"/>
      <c r="E10" s="1493"/>
      <c r="F10" s="1493"/>
      <c r="G10" s="1493"/>
      <c r="H10" s="1493"/>
      <c r="I10" s="1493"/>
      <c r="J10" s="1493"/>
      <c r="K10" s="1493"/>
      <c r="L10" s="1493"/>
      <c r="M10" s="1493"/>
      <c r="N10" s="1493"/>
      <c r="O10" s="1493"/>
    </row>
    <row r="11" spans="1:19" ht="30" customHeight="1" x14ac:dyDescent="0.25">
      <c r="A11" s="1426" t="s">
        <v>18</v>
      </c>
      <c r="B11" s="1427" t="s">
        <v>18</v>
      </c>
      <c r="C11" s="1428" t="s">
        <v>18</v>
      </c>
      <c r="D11" s="1438" t="s">
        <v>618</v>
      </c>
      <c r="E11" s="1354">
        <v>288712070</v>
      </c>
      <c r="F11" s="1393" t="s">
        <v>29</v>
      </c>
      <c r="G11" s="12" t="s">
        <v>20</v>
      </c>
      <c r="H11" s="13">
        <v>11.7</v>
      </c>
      <c r="I11" s="467">
        <v>9.8000000000000007</v>
      </c>
      <c r="J11" s="14">
        <v>15</v>
      </c>
      <c r="K11" s="14">
        <v>15</v>
      </c>
      <c r="L11" s="1348" t="s">
        <v>737</v>
      </c>
      <c r="M11" s="1351" t="s">
        <v>778</v>
      </c>
      <c r="N11" s="1351" t="s">
        <v>736</v>
      </c>
      <c r="O11" s="1350" t="s">
        <v>736</v>
      </c>
      <c r="P11" s="15"/>
      <c r="Q11" s="15"/>
      <c r="R11" s="15"/>
      <c r="S11" s="15"/>
    </row>
    <row r="12" spans="1:19" ht="31.5" customHeight="1" x14ac:dyDescent="0.25">
      <c r="A12" s="1426"/>
      <c r="B12" s="1427"/>
      <c r="C12" s="1428"/>
      <c r="D12" s="1438"/>
      <c r="E12" s="1388"/>
      <c r="F12" s="1393"/>
      <c r="G12" s="12" t="s">
        <v>21</v>
      </c>
      <c r="H12" s="13">
        <v>22.3</v>
      </c>
      <c r="I12" s="467">
        <v>20</v>
      </c>
      <c r="J12" s="14">
        <v>20</v>
      </c>
      <c r="K12" s="14">
        <v>20</v>
      </c>
      <c r="L12" s="1348"/>
      <c r="M12" s="1349"/>
      <c r="N12" s="1349"/>
      <c r="O12" s="1491"/>
      <c r="P12" s="15"/>
      <c r="Q12" s="15"/>
      <c r="R12" s="15"/>
      <c r="S12" s="15"/>
    </row>
    <row r="13" spans="1:19" ht="35.25" customHeight="1" x14ac:dyDescent="0.25">
      <c r="A13" s="1426"/>
      <c r="B13" s="1427"/>
      <c r="C13" s="1428"/>
      <c r="D13" s="1438"/>
      <c r="E13" s="1388"/>
      <c r="F13" s="1393"/>
      <c r="G13" s="12" t="s">
        <v>22</v>
      </c>
      <c r="H13" s="13">
        <v>17</v>
      </c>
      <c r="I13" s="467"/>
      <c r="J13" s="14"/>
      <c r="K13" s="14"/>
      <c r="L13" s="1348"/>
      <c r="M13" s="1349"/>
      <c r="N13" s="1349"/>
      <c r="O13" s="1491"/>
      <c r="P13" s="15"/>
      <c r="Q13" s="15"/>
      <c r="R13" s="15"/>
      <c r="S13" s="15"/>
    </row>
    <row r="14" spans="1:19" s="18" customFormat="1" ht="34.5" customHeight="1" x14ac:dyDescent="0.25">
      <c r="A14" s="1537"/>
      <c r="B14" s="1538"/>
      <c r="C14" s="1539"/>
      <c r="D14" s="1540"/>
      <c r="E14" s="1388"/>
      <c r="F14" s="1541"/>
      <c r="G14" s="16" t="s">
        <v>23</v>
      </c>
      <c r="H14" s="17">
        <f>SUM(H11:H13)</f>
        <v>51</v>
      </c>
      <c r="I14" s="17">
        <f>SUM(I11:I13)</f>
        <v>29.8</v>
      </c>
      <c r="J14" s="17">
        <f>SUM(J11:J12)</f>
        <v>35</v>
      </c>
      <c r="K14" s="17">
        <f t="shared" ref="K14" si="0">SUM(K11:K12)</f>
        <v>35</v>
      </c>
      <c r="L14" s="1348"/>
      <c r="M14" s="1539"/>
      <c r="N14" s="1539"/>
      <c r="O14" s="1542"/>
      <c r="P14" s="15"/>
      <c r="Q14" s="15"/>
      <c r="R14" s="15"/>
      <c r="S14" s="15"/>
    </row>
    <row r="15" spans="1:19" s="18" customFormat="1" ht="15.75" x14ac:dyDescent="0.25">
      <c r="A15" s="19" t="s">
        <v>18</v>
      </c>
      <c r="B15" s="11" t="s">
        <v>24</v>
      </c>
      <c r="C15" s="1505" t="s">
        <v>25</v>
      </c>
      <c r="D15" s="1505"/>
      <c r="E15" s="1505"/>
      <c r="F15" s="1505"/>
      <c r="G15" s="1505"/>
      <c r="H15" s="1505"/>
      <c r="I15" s="1505"/>
      <c r="J15" s="1505"/>
      <c r="K15" s="1505"/>
      <c r="L15" s="1505"/>
      <c r="M15" s="1505"/>
      <c r="N15" s="1505"/>
      <c r="O15" s="1505"/>
    </row>
    <row r="16" spans="1:19" s="18" customFormat="1" ht="35.25" customHeight="1" x14ac:dyDescent="0.25">
      <c r="A16" s="1426" t="s">
        <v>18</v>
      </c>
      <c r="B16" s="1427" t="s">
        <v>24</v>
      </c>
      <c r="C16" s="1428" t="s">
        <v>24</v>
      </c>
      <c r="D16" s="1361" t="s">
        <v>26</v>
      </c>
      <c r="E16" s="1354">
        <v>288712070</v>
      </c>
      <c r="F16" s="1419" t="s">
        <v>27</v>
      </c>
      <c r="G16" s="12" t="s">
        <v>21</v>
      </c>
      <c r="H16" s="14">
        <v>21.5</v>
      </c>
      <c r="I16" s="20">
        <v>25</v>
      </c>
      <c r="J16" s="21">
        <v>25</v>
      </c>
      <c r="K16" s="21">
        <v>25</v>
      </c>
      <c r="L16" s="1558" t="s">
        <v>28</v>
      </c>
      <c r="M16" s="1349">
        <v>28</v>
      </c>
      <c r="N16" s="1349">
        <v>27</v>
      </c>
      <c r="O16" s="1491">
        <v>25</v>
      </c>
    </row>
    <row r="17" spans="1:23" s="18" customFormat="1" ht="37.5" customHeight="1" x14ac:dyDescent="0.25">
      <c r="A17" s="1555"/>
      <c r="B17" s="1556"/>
      <c r="C17" s="1557"/>
      <c r="D17" s="1557"/>
      <c r="E17" s="1388"/>
      <c r="F17" s="1419"/>
      <c r="G17" s="16" t="s">
        <v>23</v>
      </c>
      <c r="H17" s="17">
        <f>SUM(H16)</f>
        <v>21.5</v>
      </c>
      <c r="I17" s="17">
        <f t="shared" ref="I17:K17" si="1">SUM(I16)</f>
        <v>25</v>
      </c>
      <c r="J17" s="17">
        <f>SUM(J16)</f>
        <v>25</v>
      </c>
      <c r="K17" s="17">
        <f t="shared" si="1"/>
        <v>25</v>
      </c>
      <c r="L17" s="1558"/>
      <c r="M17" s="1539"/>
      <c r="N17" s="1539"/>
      <c r="O17" s="1542"/>
    </row>
    <row r="18" spans="1:23" s="18" customFormat="1" ht="39" customHeight="1" x14ac:dyDescent="0.25">
      <c r="A18" s="1426" t="s">
        <v>18</v>
      </c>
      <c r="B18" s="1427" t="s">
        <v>24</v>
      </c>
      <c r="C18" s="1428" t="s">
        <v>29</v>
      </c>
      <c r="D18" s="1361" t="s">
        <v>769</v>
      </c>
      <c r="E18" s="1560">
        <v>288712070</v>
      </c>
      <c r="F18" s="1419" t="s">
        <v>29</v>
      </c>
      <c r="G18" s="12" t="s">
        <v>21</v>
      </c>
      <c r="H18" s="14"/>
      <c r="I18" s="467">
        <v>2.5</v>
      </c>
      <c r="J18" s="14">
        <v>3</v>
      </c>
      <c r="K18" s="14">
        <v>3</v>
      </c>
      <c r="L18" s="1348" t="s">
        <v>673</v>
      </c>
      <c r="M18" s="1416" t="s">
        <v>779</v>
      </c>
      <c r="N18" s="1536">
        <v>3</v>
      </c>
      <c r="O18" s="1536">
        <v>3</v>
      </c>
      <c r="P18" s="1"/>
    </row>
    <row r="19" spans="1:23" s="18" customFormat="1" ht="48.75" customHeight="1" x14ac:dyDescent="0.25">
      <c r="A19" s="1555"/>
      <c r="B19" s="1556"/>
      <c r="C19" s="1557"/>
      <c r="D19" s="1559"/>
      <c r="E19" s="1561"/>
      <c r="F19" s="1562"/>
      <c r="G19" s="16" t="s">
        <v>23</v>
      </c>
      <c r="H19" s="17"/>
      <c r="I19" s="17">
        <f t="shared" ref="I19:K19" si="2">SUM(I18)</f>
        <v>2.5</v>
      </c>
      <c r="J19" s="17">
        <f>SUM(J18)</f>
        <v>3</v>
      </c>
      <c r="K19" s="17">
        <f t="shared" si="2"/>
        <v>3</v>
      </c>
      <c r="L19" s="1348"/>
      <c r="M19" s="1362"/>
      <c r="N19" s="1536"/>
      <c r="O19" s="1536"/>
      <c r="P19" s="1"/>
    </row>
    <row r="20" spans="1:23" s="18" customFormat="1" ht="21" customHeight="1" x14ac:dyDescent="0.25">
      <c r="A20" s="10" t="s">
        <v>18</v>
      </c>
      <c r="B20" s="11" t="s">
        <v>29</v>
      </c>
      <c r="C20" s="1493" t="s">
        <v>30</v>
      </c>
      <c r="D20" s="1493"/>
      <c r="E20" s="1493"/>
      <c r="F20" s="1493"/>
      <c r="G20" s="1493"/>
      <c r="H20" s="1493"/>
      <c r="I20" s="1493"/>
      <c r="J20" s="1493"/>
      <c r="K20" s="1493"/>
      <c r="L20" s="1493"/>
      <c r="M20" s="1493"/>
      <c r="N20" s="1493"/>
      <c r="O20" s="1493"/>
      <c r="P20" s="1"/>
    </row>
    <row r="21" spans="1:23" s="18" customFormat="1" ht="84" customHeight="1" x14ac:dyDescent="0.25">
      <c r="A21" s="1366" t="s">
        <v>18</v>
      </c>
      <c r="B21" s="1368" t="s">
        <v>29</v>
      </c>
      <c r="C21" s="1552" t="s">
        <v>29</v>
      </c>
      <c r="D21" s="1441" t="s">
        <v>31</v>
      </c>
      <c r="E21" s="1553">
        <v>288712070</v>
      </c>
      <c r="F21" s="1393" t="s">
        <v>27</v>
      </c>
      <c r="G21" s="574" t="s">
        <v>21</v>
      </c>
      <c r="H21" s="22">
        <v>1.4</v>
      </c>
      <c r="I21" s="42">
        <v>4</v>
      </c>
      <c r="J21" s="22">
        <v>4</v>
      </c>
      <c r="K21" s="22">
        <v>4</v>
      </c>
      <c r="L21" s="1348" t="s">
        <v>672</v>
      </c>
      <c r="M21" s="1352">
        <v>3</v>
      </c>
      <c r="N21" s="1352">
        <v>2</v>
      </c>
      <c r="O21" s="1352">
        <v>2</v>
      </c>
      <c r="P21" s="23"/>
      <c r="Q21" s="23"/>
      <c r="R21" s="23"/>
      <c r="S21" s="23"/>
      <c r="T21" s="23"/>
      <c r="U21" s="23"/>
      <c r="V21" s="23"/>
      <c r="W21" s="23"/>
    </row>
    <row r="22" spans="1:23" s="18" customFormat="1" ht="30.6" customHeight="1" x14ac:dyDescent="0.25">
      <c r="A22" s="1366"/>
      <c r="B22" s="1368"/>
      <c r="C22" s="1552"/>
      <c r="D22" s="1441"/>
      <c r="E22" s="1554"/>
      <c r="F22" s="1393"/>
      <c r="G22" s="24" t="s">
        <v>23</v>
      </c>
      <c r="H22" s="25">
        <f>SUM(H21)</f>
        <v>1.4</v>
      </c>
      <c r="I22" s="26">
        <f t="shared" ref="I22:K22" si="3">SUM(I21)</f>
        <v>4</v>
      </c>
      <c r="J22" s="26">
        <f>SUM(J21)</f>
        <v>4</v>
      </c>
      <c r="K22" s="26">
        <f t="shared" si="3"/>
        <v>4</v>
      </c>
      <c r="L22" s="1414"/>
      <c r="M22" s="1352"/>
      <c r="N22" s="1352"/>
      <c r="O22" s="1352"/>
      <c r="P22" s="23"/>
      <c r="Q22" s="23"/>
      <c r="R22" s="23"/>
      <c r="S22" s="23"/>
      <c r="T22" s="23"/>
      <c r="U22" s="23"/>
      <c r="V22" s="23"/>
      <c r="W22" s="23"/>
    </row>
    <row r="23" spans="1:23" s="18" customFormat="1" ht="15.75" customHeight="1" x14ac:dyDescent="0.25">
      <c r="A23" s="10" t="s">
        <v>18</v>
      </c>
      <c r="B23" s="11" t="s">
        <v>32</v>
      </c>
      <c r="C23" s="1493" t="s">
        <v>33</v>
      </c>
      <c r="D23" s="1493"/>
      <c r="E23" s="1493"/>
      <c r="F23" s="1493"/>
      <c r="G23" s="1493"/>
      <c r="H23" s="1493"/>
      <c r="I23" s="1493"/>
      <c r="J23" s="1493"/>
      <c r="K23" s="1493"/>
      <c r="L23" s="1493"/>
      <c r="M23" s="1493"/>
      <c r="N23" s="1493"/>
      <c r="O23" s="1493"/>
      <c r="P23" s="1"/>
    </row>
    <row r="24" spans="1:23" s="18" customFormat="1" ht="30.75" customHeight="1" x14ac:dyDescent="0.25">
      <c r="A24" s="1366" t="s">
        <v>18</v>
      </c>
      <c r="B24" s="1368" t="s">
        <v>32</v>
      </c>
      <c r="C24" s="1552" t="s">
        <v>36</v>
      </c>
      <c r="D24" s="1510" t="s">
        <v>37</v>
      </c>
      <c r="E24" s="1354">
        <v>288712070</v>
      </c>
      <c r="F24" s="1419" t="s">
        <v>56</v>
      </c>
      <c r="G24" s="27" t="s">
        <v>21</v>
      </c>
      <c r="H24" s="32">
        <v>11.6</v>
      </c>
      <c r="I24" s="42">
        <v>40</v>
      </c>
      <c r="J24" s="22"/>
      <c r="K24" s="22"/>
      <c r="L24" s="1415" t="s">
        <v>674</v>
      </c>
      <c r="M24" s="1362">
        <v>1</v>
      </c>
      <c r="N24" s="1416"/>
      <c r="O24" s="1362"/>
      <c r="P24" s="23"/>
      <c r="Q24" s="15"/>
      <c r="R24" s="15"/>
      <c r="S24" s="15"/>
      <c r="T24" s="15"/>
      <c r="U24" s="15"/>
      <c r="V24" s="15"/>
      <c r="W24" s="15"/>
    </row>
    <row r="25" spans="1:23" s="18" customFormat="1" ht="30.75" customHeight="1" x14ac:dyDescent="0.25">
      <c r="A25" s="1366"/>
      <c r="B25" s="1368"/>
      <c r="C25" s="1552"/>
      <c r="D25" s="1510"/>
      <c r="E25" s="1388"/>
      <c r="F25" s="1419"/>
      <c r="G25" s="16" t="s">
        <v>23</v>
      </c>
      <c r="H25" s="26">
        <f t="shared" ref="H25:I25" si="4">SUM(H24)</f>
        <v>11.6</v>
      </c>
      <c r="I25" s="26">
        <f t="shared" si="4"/>
        <v>40</v>
      </c>
      <c r="J25" s="26"/>
      <c r="K25" s="26"/>
      <c r="L25" s="1415"/>
      <c r="M25" s="1362"/>
      <c r="N25" s="1362"/>
      <c r="O25" s="1362"/>
      <c r="P25" s="15"/>
      <c r="Q25" s="15"/>
      <c r="R25" s="15"/>
      <c r="S25" s="15"/>
      <c r="T25" s="15"/>
      <c r="U25" s="15"/>
      <c r="V25" s="15"/>
      <c r="W25" s="15"/>
    </row>
    <row r="26" spans="1:23" s="18" customFormat="1" ht="20.25" customHeight="1" x14ac:dyDescent="0.25">
      <c r="A26" s="10" t="s">
        <v>18</v>
      </c>
      <c r="B26" s="11" t="s">
        <v>38</v>
      </c>
      <c r="C26" s="1493" t="s">
        <v>39</v>
      </c>
      <c r="D26" s="1493"/>
      <c r="E26" s="1493"/>
      <c r="F26" s="1493"/>
      <c r="G26" s="1493"/>
      <c r="H26" s="1493"/>
      <c r="I26" s="1493"/>
      <c r="J26" s="1493"/>
      <c r="K26" s="1493"/>
      <c r="L26" s="1493"/>
      <c r="M26" s="1493"/>
      <c r="N26" s="1493"/>
      <c r="O26" s="1493"/>
      <c r="P26" s="1"/>
    </row>
    <row r="27" spans="1:23" s="35" customFormat="1" ht="22.5" customHeight="1" x14ac:dyDescent="0.25">
      <c r="A27" s="1366" t="s">
        <v>18</v>
      </c>
      <c r="B27" s="1368" t="s">
        <v>38</v>
      </c>
      <c r="C27" s="1503" t="s">
        <v>18</v>
      </c>
      <c r="D27" s="1348" t="s">
        <v>40</v>
      </c>
      <c r="E27" s="1354">
        <v>288712070</v>
      </c>
      <c r="F27" s="1393" t="s">
        <v>594</v>
      </c>
      <c r="G27" s="27" t="s">
        <v>41</v>
      </c>
      <c r="H27" s="28"/>
      <c r="I27" s="29"/>
      <c r="J27" s="30"/>
      <c r="K27" s="30"/>
      <c r="L27" s="1438" t="s">
        <v>720</v>
      </c>
      <c r="M27" s="1349">
        <v>1</v>
      </c>
      <c r="N27" s="1567" t="s">
        <v>719</v>
      </c>
      <c r="O27" s="1417"/>
      <c r="P27" s="15"/>
      <c r="Q27" s="15"/>
      <c r="R27" s="15"/>
      <c r="S27" s="15"/>
      <c r="T27" s="15"/>
      <c r="U27" s="15"/>
      <c r="V27" s="15"/>
      <c r="W27" s="15"/>
    </row>
    <row r="28" spans="1:23" s="35" customFormat="1" ht="22.5" customHeight="1" x14ac:dyDescent="0.25">
      <c r="A28" s="1366"/>
      <c r="B28" s="1368"/>
      <c r="C28" s="1503"/>
      <c r="D28" s="1348"/>
      <c r="E28" s="1388"/>
      <c r="F28" s="1393"/>
      <c r="G28" s="27" t="s">
        <v>22</v>
      </c>
      <c r="H28" s="28"/>
      <c r="I28" s="36"/>
      <c r="J28" s="30"/>
      <c r="K28" s="30">
        <v>340</v>
      </c>
      <c r="L28" s="1438"/>
      <c r="M28" s="1349"/>
      <c r="N28" s="1492"/>
      <c r="O28" s="1417"/>
      <c r="P28" s="15"/>
      <c r="Q28" s="15"/>
      <c r="R28" s="15"/>
      <c r="S28" s="15"/>
      <c r="T28" s="15"/>
      <c r="U28" s="15"/>
      <c r="V28" s="15"/>
      <c r="W28" s="15"/>
    </row>
    <row r="29" spans="1:23" s="35" customFormat="1" ht="22.5" customHeight="1" x14ac:dyDescent="0.25">
      <c r="A29" s="1366"/>
      <c r="B29" s="1368"/>
      <c r="C29" s="1503"/>
      <c r="D29" s="1348"/>
      <c r="E29" s="1388"/>
      <c r="F29" s="1393"/>
      <c r="G29" s="27" t="s">
        <v>21</v>
      </c>
      <c r="H29" s="28"/>
      <c r="I29" s="36">
        <v>10</v>
      </c>
      <c r="J29" s="30">
        <v>50</v>
      </c>
      <c r="K29" s="30">
        <v>60</v>
      </c>
      <c r="L29" s="1438"/>
      <c r="M29" s="1349"/>
      <c r="N29" s="1492"/>
      <c r="O29" s="1417"/>
      <c r="P29" s="15"/>
      <c r="Q29" s="15"/>
      <c r="R29" s="15"/>
      <c r="S29" s="15"/>
      <c r="T29" s="15"/>
      <c r="U29" s="15"/>
      <c r="V29" s="15"/>
      <c r="W29" s="15"/>
    </row>
    <row r="30" spans="1:23" s="35" customFormat="1" ht="22.5" customHeight="1" x14ac:dyDescent="0.25">
      <c r="A30" s="1366"/>
      <c r="B30" s="1368"/>
      <c r="C30" s="1503"/>
      <c r="D30" s="1348"/>
      <c r="E30" s="1388"/>
      <c r="F30" s="1393"/>
      <c r="G30" s="27" t="s">
        <v>42</v>
      </c>
      <c r="H30" s="28"/>
      <c r="I30" s="36"/>
      <c r="J30" s="30"/>
      <c r="K30" s="30"/>
      <c r="L30" s="1438"/>
      <c r="M30" s="1349"/>
      <c r="N30" s="1492"/>
      <c r="O30" s="1417"/>
    </row>
    <row r="31" spans="1:23" s="35" customFormat="1" ht="30" customHeight="1" x14ac:dyDescent="0.25">
      <c r="A31" s="1502"/>
      <c r="B31" s="1502"/>
      <c r="C31" s="1504"/>
      <c r="D31" s="1502"/>
      <c r="E31" s="1388"/>
      <c r="F31" s="1564"/>
      <c r="G31" s="16" t="s">
        <v>23</v>
      </c>
      <c r="H31" s="26"/>
      <c r="I31" s="26">
        <f>SUM(I27:I30)</f>
        <v>10</v>
      </c>
      <c r="J31" s="26">
        <f t="shared" ref="J31:K31" si="5">SUM(J27:J30)</f>
        <v>50</v>
      </c>
      <c r="K31" s="26">
        <f t="shared" si="5"/>
        <v>400</v>
      </c>
      <c r="L31" s="1565"/>
      <c r="M31" s="1566"/>
      <c r="N31" s="1568"/>
      <c r="O31" s="1569"/>
    </row>
    <row r="32" spans="1:23" s="35" customFormat="1" ht="33" customHeight="1" x14ac:dyDescent="0.25">
      <c r="A32" s="1514" t="s">
        <v>18</v>
      </c>
      <c r="B32" s="1517" t="s">
        <v>38</v>
      </c>
      <c r="C32" s="1520" t="s">
        <v>32</v>
      </c>
      <c r="D32" s="1523" t="s">
        <v>801</v>
      </c>
      <c r="E32" s="1526">
        <v>288712070</v>
      </c>
      <c r="F32" s="1529" t="s">
        <v>595</v>
      </c>
      <c r="G32" s="37" t="s">
        <v>21</v>
      </c>
      <c r="H32" s="530">
        <v>4.0999999999999996</v>
      </c>
      <c r="I32" s="36">
        <v>3</v>
      </c>
      <c r="J32" s="530">
        <v>3</v>
      </c>
      <c r="K32" s="530">
        <v>3</v>
      </c>
      <c r="L32" s="517" t="s">
        <v>570</v>
      </c>
      <c r="M32" s="31">
        <v>6</v>
      </c>
      <c r="N32" s="31">
        <v>6</v>
      </c>
      <c r="O32" s="12">
        <v>6</v>
      </c>
      <c r="P32" s="15"/>
      <c r="Q32" s="15"/>
      <c r="R32" s="15"/>
      <c r="S32" s="15"/>
      <c r="T32" s="15"/>
      <c r="U32" s="15"/>
      <c r="V32" s="15"/>
      <c r="W32" s="15"/>
    </row>
    <row r="33" spans="1:33" s="35" customFormat="1" ht="28.5" customHeight="1" x14ac:dyDescent="0.25">
      <c r="A33" s="1515"/>
      <c r="B33" s="1518"/>
      <c r="C33" s="1521"/>
      <c r="D33" s="1524"/>
      <c r="E33" s="1527"/>
      <c r="F33" s="1530"/>
      <c r="G33" s="37" t="s">
        <v>42</v>
      </c>
      <c r="H33" s="530">
        <v>1.1000000000000001</v>
      </c>
      <c r="I33" s="36">
        <v>3.4</v>
      </c>
      <c r="J33" s="530">
        <v>3.4</v>
      </c>
      <c r="K33" s="530">
        <v>3.4</v>
      </c>
      <c r="L33" s="517" t="s">
        <v>586</v>
      </c>
      <c r="M33" s="31">
        <v>3</v>
      </c>
      <c r="N33" s="31">
        <v>3</v>
      </c>
      <c r="O33" s="12">
        <v>3</v>
      </c>
      <c r="P33" s="15"/>
      <c r="Q33" s="15"/>
      <c r="R33" s="15"/>
      <c r="S33" s="15"/>
      <c r="T33" s="15"/>
      <c r="U33" s="15"/>
      <c r="V33" s="15"/>
      <c r="W33" s="15"/>
    </row>
    <row r="34" spans="1:33" s="35" customFormat="1" ht="33" customHeight="1" x14ac:dyDescent="0.25">
      <c r="A34" s="1516"/>
      <c r="B34" s="1519"/>
      <c r="C34" s="1522"/>
      <c r="D34" s="1525"/>
      <c r="E34" s="1528"/>
      <c r="F34" s="1531"/>
      <c r="G34" s="16" t="s">
        <v>23</v>
      </c>
      <c r="H34" s="26">
        <f>SUM(H32:H33)</f>
        <v>5.1999999999999993</v>
      </c>
      <c r="I34" s="26">
        <f>SUM(I32:I33)</f>
        <v>6.4</v>
      </c>
      <c r="J34" s="26">
        <f>SUM(J32:J33)</f>
        <v>6.4</v>
      </c>
      <c r="K34" s="26">
        <f>SUM(K32:K33)</f>
        <v>6.4</v>
      </c>
      <c r="L34" s="527" t="s">
        <v>585</v>
      </c>
      <c r="M34" s="518">
        <v>12</v>
      </c>
      <c r="N34" s="528">
        <v>12</v>
      </c>
      <c r="O34" s="529">
        <v>12</v>
      </c>
      <c r="P34" s="15"/>
      <c r="Q34" s="15"/>
      <c r="R34" s="15"/>
      <c r="S34" s="15"/>
      <c r="T34" s="15"/>
      <c r="U34" s="15"/>
      <c r="V34" s="15"/>
      <c r="W34" s="15"/>
    </row>
    <row r="35" spans="1:33" s="18" customFormat="1" ht="15.75" x14ac:dyDescent="0.25">
      <c r="A35" s="10" t="s">
        <v>18</v>
      </c>
      <c r="B35" s="11" t="s">
        <v>45</v>
      </c>
      <c r="C35" s="1505" t="s">
        <v>631</v>
      </c>
      <c r="D35" s="1505"/>
      <c r="E35" s="1505"/>
      <c r="F35" s="1505"/>
      <c r="G35" s="1505"/>
      <c r="H35" s="1505"/>
      <c r="I35" s="1505"/>
      <c r="J35" s="1505"/>
      <c r="K35" s="1505"/>
      <c r="L35" s="1505"/>
      <c r="M35" s="1505"/>
      <c r="N35" s="1505"/>
      <c r="O35" s="1506"/>
      <c r="P35" s="35"/>
      <c r="Q35" s="35"/>
      <c r="R35" s="35"/>
      <c r="S35" s="35"/>
      <c r="T35" s="35"/>
      <c r="U35" s="35"/>
      <c r="V35" s="35"/>
      <c r="W35" s="35"/>
      <c r="X35" s="35"/>
      <c r="Y35" s="35"/>
      <c r="Z35" s="35"/>
      <c r="AA35" s="35"/>
      <c r="AB35" s="35"/>
      <c r="AC35" s="35"/>
    </row>
    <row r="36" spans="1:33" s="41" customFormat="1" ht="29.25" customHeight="1" x14ac:dyDescent="0.25">
      <c r="A36" s="1571" t="s">
        <v>18</v>
      </c>
      <c r="B36" s="1572" t="s">
        <v>45</v>
      </c>
      <c r="C36" s="1573" t="s">
        <v>46</v>
      </c>
      <c r="D36" s="1372" t="s">
        <v>625</v>
      </c>
      <c r="E36" s="1512">
        <v>288712070</v>
      </c>
      <c r="F36" s="1532" t="s">
        <v>622</v>
      </c>
      <c r="G36" s="38" t="s">
        <v>41</v>
      </c>
      <c r="H36" s="39"/>
      <c r="I36" s="42"/>
      <c r="J36" s="40"/>
      <c r="K36" s="40"/>
      <c r="L36" s="1510" t="s">
        <v>780</v>
      </c>
      <c r="M36" s="1350">
        <v>2</v>
      </c>
      <c r="N36" s="1350">
        <v>2</v>
      </c>
      <c r="O36" s="1491"/>
      <c r="P36" s="23"/>
      <c r="Q36" s="15"/>
      <c r="R36" s="15"/>
      <c r="S36" s="15"/>
      <c r="T36" s="15"/>
      <c r="U36" s="15"/>
      <c r="V36" s="15"/>
      <c r="W36" s="15"/>
      <c r="X36" s="35"/>
      <c r="Y36" s="35"/>
      <c r="Z36" s="35"/>
      <c r="AA36" s="35"/>
      <c r="AB36" s="35"/>
      <c r="AC36" s="35"/>
      <c r="AD36" s="35"/>
      <c r="AE36" s="35"/>
      <c r="AF36" s="35"/>
      <c r="AG36" s="35"/>
    </row>
    <row r="37" spans="1:33" s="41" customFormat="1" ht="27.75" customHeight="1" x14ac:dyDescent="0.25">
      <c r="A37" s="1571"/>
      <c r="B37" s="1572"/>
      <c r="C37" s="1573"/>
      <c r="D37" s="1373"/>
      <c r="E37" s="1513"/>
      <c r="F37" s="1533"/>
      <c r="G37" s="38" t="s">
        <v>22</v>
      </c>
      <c r="H37" s="39"/>
      <c r="I37" s="42"/>
      <c r="J37" s="40"/>
      <c r="K37" s="40"/>
      <c r="L37" s="1570"/>
      <c r="M37" s="1491"/>
      <c r="N37" s="1491"/>
      <c r="O37" s="1491"/>
      <c r="P37" s="23"/>
      <c r="Q37" s="15"/>
      <c r="R37" s="15"/>
      <c r="S37" s="15"/>
      <c r="T37" s="15"/>
      <c r="U37" s="15"/>
      <c r="V37" s="15"/>
      <c r="W37" s="15"/>
      <c r="X37" s="35"/>
      <c r="Y37" s="35"/>
      <c r="Z37" s="35"/>
      <c r="AA37" s="35"/>
      <c r="AB37" s="35"/>
      <c r="AC37" s="35"/>
      <c r="AD37" s="35"/>
      <c r="AE37" s="35"/>
      <c r="AF37" s="35"/>
      <c r="AG37" s="35"/>
    </row>
    <row r="38" spans="1:33" s="41" customFormat="1" ht="29.25" customHeight="1" x14ac:dyDescent="0.25">
      <c r="A38" s="1571"/>
      <c r="B38" s="1572"/>
      <c r="C38" s="1573"/>
      <c r="D38" s="1373"/>
      <c r="E38" s="1513"/>
      <c r="F38" s="1533"/>
      <c r="G38" s="38" t="s">
        <v>42</v>
      </c>
      <c r="H38" s="39"/>
      <c r="I38" s="33"/>
      <c r="J38" s="40"/>
      <c r="K38" s="40"/>
      <c r="L38" s="1570"/>
      <c r="M38" s="1491"/>
      <c r="N38" s="1491"/>
      <c r="O38" s="1491"/>
      <c r="P38" s="15"/>
      <c r="Q38" s="15"/>
      <c r="R38" s="15"/>
      <c r="S38" s="15"/>
      <c r="T38" s="15"/>
      <c r="U38" s="15"/>
      <c r="V38" s="15"/>
      <c r="W38" s="15"/>
      <c r="X38" s="35"/>
      <c r="Y38" s="35"/>
      <c r="Z38" s="35"/>
      <c r="AA38" s="35"/>
      <c r="AB38" s="35"/>
      <c r="AC38" s="35"/>
      <c r="AD38" s="35"/>
      <c r="AE38" s="35"/>
      <c r="AF38" s="35"/>
      <c r="AG38" s="35"/>
    </row>
    <row r="39" spans="1:33" s="41" customFormat="1" ht="30" customHeight="1" x14ac:dyDescent="0.25">
      <c r="A39" s="1571"/>
      <c r="B39" s="1572"/>
      <c r="C39" s="1573"/>
      <c r="D39" s="1373"/>
      <c r="E39" s="1513"/>
      <c r="F39" s="1533"/>
      <c r="G39" s="38" t="s">
        <v>21</v>
      </c>
      <c r="H39" s="39">
        <v>41.7</v>
      </c>
      <c r="I39" s="42">
        <v>60</v>
      </c>
      <c r="J39" s="40">
        <v>40</v>
      </c>
      <c r="K39" s="40"/>
      <c r="L39" s="1570"/>
      <c r="M39" s="1491"/>
      <c r="N39" s="1491"/>
      <c r="O39" s="1491"/>
      <c r="P39" s="15"/>
      <c r="Q39" s="15"/>
      <c r="R39" s="15"/>
      <c r="S39" s="15"/>
      <c r="T39" s="15"/>
      <c r="U39" s="15"/>
      <c r="V39" s="15"/>
      <c r="W39" s="15"/>
      <c r="X39" s="35"/>
      <c r="Y39" s="35"/>
      <c r="Z39" s="35"/>
      <c r="AA39" s="35"/>
      <c r="AB39" s="35"/>
      <c r="AC39" s="35"/>
      <c r="AD39" s="35"/>
      <c r="AE39" s="35"/>
      <c r="AF39" s="35"/>
    </row>
    <row r="40" spans="1:33" s="41" customFormat="1" ht="27.75" customHeight="1" x14ac:dyDescent="0.25">
      <c r="A40" s="1571"/>
      <c r="B40" s="1572"/>
      <c r="C40" s="1573"/>
      <c r="D40" s="1373"/>
      <c r="E40" s="1513"/>
      <c r="F40" s="1533"/>
      <c r="G40" s="43" t="s">
        <v>23</v>
      </c>
      <c r="H40" s="26">
        <f>SUM(H36:H39)</f>
        <v>41.7</v>
      </c>
      <c r="I40" s="26">
        <f>SUM(I36:I39)</f>
        <v>60</v>
      </c>
      <c r="J40" s="26">
        <f>SUM(J36:J39)</f>
        <v>40</v>
      </c>
      <c r="K40" s="26"/>
      <c r="L40" s="1570"/>
      <c r="M40" s="1491"/>
      <c r="N40" s="1491"/>
      <c r="O40" s="1491"/>
      <c r="P40" s="15"/>
      <c r="Q40" s="15"/>
      <c r="R40" s="15"/>
      <c r="S40" s="15"/>
      <c r="T40" s="15"/>
      <c r="U40" s="15"/>
      <c r="V40" s="15"/>
      <c r="W40" s="15"/>
      <c r="X40" s="35"/>
      <c r="Y40" s="35"/>
      <c r="Z40" s="35"/>
      <c r="AA40" s="35"/>
      <c r="AB40" s="35"/>
      <c r="AC40" s="35"/>
      <c r="AD40" s="35"/>
      <c r="AE40" s="35"/>
      <c r="AF40" s="35"/>
    </row>
    <row r="41" spans="1:33" s="35" customFormat="1" ht="54" customHeight="1" x14ac:dyDescent="0.25">
      <c r="A41" s="1376" t="s">
        <v>18</v>
      </c>
      <c r="B41" s="1409" t="s">
        <v>45</v>
      </c>
      <c r="C41" s="1508" t="s">
        <v>210</v>
      </c>
      <c r="D41" s="1387" t="s">
        <v>721</v>
      </c>
      <c r="E41" s="1374">
        <v>288712070</v>
      </c>
      <c r="F41" s="1346" t="s">
        <v>29</v>
      </c>
      <c r="G41" s="38" t="s">
        <v>21</v>
      </c>
      <c r="H41" s="46"/>
      <c r="I41" s="42">
        <v>57</v>
      </c>
      <c r="J41" s="45">
        <v>25</v>
      </c>
      <c r="K41" s="45"/>
      <c r="L41" s="1510" t="s">
        <v>781</v>
      </c>
      <c r="M41" s="1351" t="s">
        <v>756</v>
      </c>
      <c r="N41" s="1351" t="s">
        <v>729</v>
      </c>
      <c r="O41" s="1394"/>
      <c r="P41" s="704"/>
    </row>
    <row r="42" spans="1:33" s="35" customFormat="1" ht="59.25" customHeight="1" x14ac:dyDescent="0.25">
      <c r="A42" s="1377"/>
      <c r="B42" s="1507"/>
      <c r="C42" s="1509"/>
      <c r="D42" s="1373"/>
      <c r="E42" s="1375"/>
      <c r="F42" s="1347"/>
      <c r="G42" s="43" t="s">
        <v>23</v>
      </c>
      <c r="H42" s="25"/>
      <c r="I42" s="26">
        <f>SUM(I41:I41)</f>
        <v>57</v>
      </c>
      <c r="J42" s="26">
        <f>SUM(J41:J41)</f>
        <v>25</v>
      </c>
      <c r="K42" s="26"/>
      <c r="L42" s="1511"/>
      <c r="M42" s="1440"/>
      <c r="N42" s="1440"/>
      <c r="O42" s="1574"/>
    </row>
    <row r="43" spans="1:33" s="35" customFormat="1" ht="27" customHeight="1" x14ac:dyDescent="0.25">
      <c r="A43" s="1366" t="s">
        <v>18</v>
      </c>
      <c r="B43" s="1368" t="s">
        <v>45</v>
      </c>
      <c r="C43" s="1370" t="s">
        <v>48</v>
      </c>
      <c r="D43" s="1372" t="s">
        <v>49</v>
      </c>
      <c r="E43" s="1374">
        <v>288712070</v>
      </c>
      <c r="F43" s="1346" t="s">
        <v>29</v>
      </c>
      <c r="G43" s="44" t="s">
        <v>42</v>
      </c>
      <c r="H43" s="22"/>
      <c r="I43" s="42"/>
      <c r="J43" s="45"/>
      <c r="K43" s="45"/>
      <c r="L43" s="1510"/>
      <c r="M43" s="1351"/>
      <c r="N43" s="1351"/>
      <c r="O43" s="1394"/>
    </row>
    <row r="44" spans="1:33" s="35" customFormat="1" ht="29.25" customHeight="1" x14ac:dyDescent="0.25">
      <c r="A44" s="1367"/>
      <c r="B44" s="1369"/>
      <c r="C44" s="1371"/>
      <c r="D44" s="1373"/>
      <c r="E44" s="1375"/>
      <c r="F44" s="1347"/>
      <c r="G44" s="38" t="s">
        <v>21</v>
      </c>
      <c r="H44" s="46">
        <v>120.9</v>
      </c>
      <c r="I44" s="42"/>
      <c r="J44" s="45"/>
      <c r="K44" s="45"/>
      <c r="L44" s="1511"/>
      <c r="M44" s="1440"/>
      <c r="N44" s="1440"/>
      <c r="O44" s="1574"/>
    </row>
    <row r="45" spans="1:33" s="35" customFormat="1" ht="33.75" customHeight="1" x14ac:dyDescent="0.25">
      <c r="A45" s="1367"/>
      <c r="B45" s="1369"/>
      <c r="C45" s="1371"/>
      <c r="D45" s="1373"/>
      <c r="E45" s="1375"/>
      <c r="F45" s="1347"/>
      <c r="G45" s="43" t="s">
        <v>23</v>
      </c>
      <c r="H45" s="25">
        <f>SUM(H43:H44)</f>
        <v>120.9</v>
      </c>
      <c r="I45" s="26"/>
      <c r="J45" s="26"/>
      <c r="K45" s="26"/>
      <c r="L45" s="1511"/>
      <c r="M45" s="1440"/>
      <c r="N45" s="1440"/>
      <c r="O45" s="1574"/>
    </row>
    <row r="46" spans="1:33" s="35" customFormat="1" ht="27.75" customHeight="1" x14ac:dyDescent="0.25">
      <c r="A46" s="1403" t="s">
        <v>18</v>
      </c>
      <c r="B46" s="1405" t="s">
        <v>45</v>
      </c>
      <c r="C46" s="1413" t="s">
        <v>50</v>
      </c>
      <c r="D46" s="1414" t="s">
        <v>722</v>
      </c>
      <c r="E46" s="1374">
        <v>288712070</v>
      </c>
      <c r="F46" s="1346" t="s">
        <v>29</v>
      </c>
      <c r="G46" s="48" t="s">
        <v>41</v>
      </c>
      <c r="H46" s="49"/>
      <c r="I46" s="33"/>
      <c r="J46" s="34"/>
      <c r="K46" s="34"/>
      <c r="L46" s="1348" t="s">
        <v>575</v>
      </c>
      <c r="M46" s="1351"/>
      <c r="N46" s="1352"/>
      <c r="O46" s="1351">
        <v>13</v>
      </c>
      <c r="P46" s="703"/>
    </row>
    <row r="47" spans="1:33" s="35" customFormat="1" ht="27" customHeight="1" x14ac:dyDescent="0.25">
      <c r="A47" s="1404"/>
      <c r="B47" s="1405"/>
      <c r="C47" s="1413"/>
      <c r="D47" s="1414"/>
      <c r="E47" s="1375"/>
      <c r="F47" s="1347"/>
      <c r="G47" s="48" t="s">
        <v>42</v>
      </c>
      <c r="H47" s="49"/>
      <c r="I47" s="50"/>
      <c r="J47" s="22"/>
      <c r="K47" s="22"/>
      <c r="L47" s="1348"/>
      <c r="M47" s="1351"/>
      <c r="N47" s="1352"/>
      <c r="O47" s="1351"/>
      <c r="P47" s="703"/>
    </row>
    <row r="48" spans="1:33" s="35" customFormat="1" ht="27.75" customHeight="1" x14ac:dyDescent="0.25">
      <c r="A48" s="1404"/>
      <c r="B48" s="1405"/>
      <c r="C48" s="1413"/>
      <c r="D48" s="1414"/>
      <c r="E48" s="1375"/>
      <c r="F48" s="1347"/>
      <c r="G48" s="48" t="s">
        <v>21</v>
      </c>
      <c r="H48" s="22">
        <v>28.1</v>
      </c>
      <c r="I48" s="608"/>
      <c r="J48" s="104">
        <v>100</v>
      </c>
      <c r="K48" s="104">
        <v>100</v>
      </c>
      <c r="L48" s="1348"/>
      <c r="M48" s="1351"/>
      <c r="N48" s="1352"/>
      <c r="O48" s="1351"/>
      <c r="P48" s="703"/>
    </row>
    <row r="49" spans="1:23" s="35" customFormat="1" ht="27.75" customHeight="1" x14ac:dyDescent="0.25">
      <c r="A49" s="1404"/>
      <c r="B49" s="1405"/>
      <c r="C49" s="1413"/>
      <c r="D49" s="1414"/>
      <c r="E49" s="1375"/>
      <c r="F49" s="1347"/>
      <c r="G49" s="48" t="s">
        <v>22</v>
      </c>
      <c r="H49" s="49"/>
      <c r="I49" s="26"/>
      <c r="J49" s="104">
        <v>573</v>
      </c>
      <c r="K49" s="104">
        <v>573</v>
      </c>
      <c r="L49" s="1348"/>
      <c r="M49" s="1351"/>
      <c r="N49" s="1352"/>
      <c r="O49" s="1351"/>
      <c r="P49" s="703"/>
    </row>
    <row r="50" spans="1:23" s="18" customFormat="1" ht="25.5" customHeight="1" x14ac:dyDescent="0.25">
      <c r="A50" s="1404"/>
      <c r="B50" s="1405"/>
      <c r="C50" s="1413"/>
      <c r="D50" s="1414"/>
      <c r="E50" s="1375"/>
      <c r="F50" s="1347"/>
      <c r="G50" s="43" t="s">
        <v>23</v>
      </c>
      <c r="H50" s="25">
        <f t="shared" ref="H50" si="6">SUM(H46:H49)</f>
        <v>28.1</v>
      </c>
      <c r="I50" s="26"/>
      <c r="J50" s="26">
        <f>SUM(J46:J49)</f>
        <v>673</v>
      </c>
      <c r="K50" s="26">
        <f>SUM(K46:K49)</f>
        <v>673</v>
      </c>
      <c r="L50" s="1348"/>
      <c r="M50" s="1351"/>
      <c r="N50" s="1352"/>
      <c r="O50" s="1351"/>
      <c r="P50" s="703"/>
    </row>
    <row r="51" spans="1:23" s="35" customFormat="1" ht="30" customHeight="1" x14ac:dyDescent="0.25">
      <c r="A51" s="1395" t="s">
        <v>18</v>
      </c>
      <c r="B51" s="1397" t="s">
        <v>45</v>
      </c>
      <c r="C51" s="1399" t="s">
        <v>51</v>
      </c>
      <c r="D51" s="1401" t="s">
        <v>52</v>
      </c>
      <c r="E51" s="1494">
        <v>288712070</v>
      </c>
      <c r="F51" s="1496" t="s">
        <v>45</v>
      </c>
      <c r="G51" s="48" t="s">
        <v>21</v>
      </c>
      <c r="H51" s="22">
        <v>2.1</v>
      </c>
      <c r="I51" s="42">
        <v>2.7</v>
      </c>
      <c r="J51" s="22">
        <v>2.7</v>
      </c>
      <c r="K51" s="22">
        <v>2.7</v>
      </c>
      <c r="L51" s="1498" t="s">
        <v>53</v>
      </c>
      <c r="M51" s="1500">
        <v>19</v>
      </c>
      <c r="N51" s="1500">
        <v>19</v>
      </c>
      <c r="O51" s="1500">
        <v>19</v>
      </c>
      <c r="P51" s="23"/>
    </row>
    <row r="52" spans="1:23" s="35" customFormat="1" ht="28.15" customHeight="1" x14ac:dyDescent="0.25">
      <c r="A52" s="1396"/>
      <c r="B52" s="1398"/>
      <c r="C52" s="1400"/>
      <c r="D52" s="1402"/>
      <c r="E52" s="1495"/>
      <c r="F52" s="1497"/>
      <c r="G52" s="43" t="s">
        <v>23</v>
      </c>
      <c r="H52" s="25">
        <f>SUM(H51:H51)</f>
        <v>2.1</v>
      </c>
      <c r="I52" s="26">
        <f>SUM(I51:I51)</f>
        <v>2.7</v>
      </c>
      <c r="J52" s="26">
        <f>SUM(J51:J51)</f>
        <v>2.7</v>
      </c>
      <c r="K52" s="26">
        <f>SUM(K51:K51)</f>
        <v>2.7</v>
      </c>
      <c r="L52" s="1499"/>
      <c r="M52" s="1501"/>
      <c r="N52" s="1501"/>
      <c r="O52" s="1501"/>
    </row>
    <row r="53" spans="1:23" s="35" customFormat="1" ht="15.75" x14ac:dyDescent="0.25">
      <c r="A53" s="10" t="s">
        <v>18</v>
      </c>
      <c r="B53" s="11" t="s">
        <v>27</v>
      </c>
      <c r="C53" s="1493" t="s">
        <v>54</v>
      </c>
      <c r="D53" s="1493"/>
      <c r="E53" s="1493"/>
      <c r="F53" s="1493"/>
      <c r="G53" s="1493"/>
      <c r="H53" s="1493"/>
      <c r="I53" s="1493"/>
      <c r="J53" s="1493"/>
      <c r="K53" s="1493"/>
      <c r="L53" s="1493"/>
      <c r="M53" s="1493"/>
      <c r="N53" s="1493"/>
      <c r="O53" s="1493"/>
      <c r="P53" s="53"/>
    </row>
    <row r="54" spans="1:23" s="35" customFormat="1" ht="30.75" customHeight="1" x14ac:dyDescent="0.25">
      <c r="A54" s="1426" t="s">
        <v>18</v>
      </c>
      <c r="B54" s="1427" t="s">
        <v>27</v>
      </c>
      <c r="C54" s="1428" t="s">
        <v>18</v>
      </c>
      <c r="D54" s="1429" t="s">
        <v>619</v>
      </c>
      <c r="E54" s="1354">
        <v>288712070</v>
      </c>
      <c r="F54" s="1419" t="s">
        <v>18</v>
      </c>
      <c r="G54" s="12" t="s">
        <v>21</v>
      </c>
      <c r="H54" s="21">
        <v>13</v>
      </c>
      <c r="I54" s="20">
        <v>16</v>
      </c>
      <c r="J54" s="14">
        <v>16</v>
      </c>
      <c r="K54" s="14">
        <v>16</v>
      </c>
      <c r="L54" s="1485" t="s">
        <v>55</v>
      </c>
      <c r="M54" s="1487">
        <v>40</v>
      </c>
      <c r="N54" s="1487">
        <v>25</v>
      </c>
      <c r="O54" s="1487">
        <v>25</v>
      </c>
      <c r="P54" s="1563"/>
      <c r="Q54" s="56"/>
      <c r="R54" s="56"/>
      <c r="S54" s="56"/>
      <c r="T54" s="56"/>
      <c r="U54" s="56"/>
      <c r="V54" s="56"/>
      <c r="W54" s="15"/>
    </row>
    <row r="55" spans="1:23" s="35" customFormat="1" ht="29.25" customHeight="1" x14ac:dyDescent="0.25">
      <c r="A55" s="1426"/>
      <c r="B55" s="1427"/>
      <c r="C55" s="1428"/>
      <c r="D55" s="1429"/>
      <c r="E55" s="1388"/>
      <c r="F55" s="1419"/>
      <c r="G55" s="12" t="s">
        <v>42</v>
      </c>
      <c r="H55" s="21"/>
      <c r="I55" s="20">
        <v>0.7</v>
      </c>
      <c r="J55" s="14"/>
      <c r="K55" s="14"/>
      <c r="L55" s="1485"/>
      <c r="M55" s="1487"/>
      <c r="N55" s="1487"/>
      <c r="O55" s="1487"/>
      <c r="P55" s="1563"/>
      <c r="Q55" s="56"/>
      <c r="R55" s="56"/>
      <c r="S55" s="56"/>
      <c r="T55" s="56"/>
      <c r="U55" s="56"/>
      <c r="V55" s="56"/>
      <c r="W55" s="15"/>
    </row>
    <row r="56" spans="1:23" s="18" customFormat="1" ht="26.25" customHeight="1" x14ac:dyDescent="0.25">
      <c r="A56" s="1426"/>
      <c r="B56" s="1427"/>
      <c r="C56" s="1428"/>
      <c r="D56" s="1429"/>
      <c r="E56" s="1388"/>
      <c r="F56" s="1419"/>
      <c r="G56" s="51" t="s">
        <v>23</v>
      </c>
      <c r="H56" s="52">
        <f>SUM(H54:H55)</f>
        <v>13</v>
      </c>
      <c r="I56" s="52">
        <f t="shared" ref="I56:K56" si="7">SUM(I54:I55)</f>
        <v>16.7</v>
      </c>
      <c r="J56" s="52">
        <f>SUM(J54:J55)</f>
        <v>16</v>
      </c>
      <c r="K56" s="52">
        <f t="shared" si="7"/>
        <v>16</v>
      </c>
      <c r="L56" s="1486"/>
      <c r="M56" s="1487"/>
      <c r="N56" s="1487"/>
      <c r="O56" s="1487"/>
      <c r="P56" s="460"/>
    </row>
    <row r="57" spans="1:23" s="18" customFormat="1" ht="28.5" customHeight="1" x14ac:dyDescent="0.25">
      <c r="A57" s="1384" t="s">
        <v>18</v>
      </c>
      <c r="B57" s="1385" t="s">
        <v>27</v>
      </c>
      <c r="C57" s="1386" t="s">
        <v>56</v>
      </c>
      <c r="D57" s="1454" t="s">
        <v>626</v>
      </c>
      <c r="E57" s="1354">
        <v>288712070</v>
      </c>
      <c r="F57" s="1419" t="s">
        <v>18</v>
      </c>
      <c r="G57" s="54" t="s">
        <v>21</v>
      </c>
      <c r="H57" s="13"/>
      <c r="I57" s="516">
        <v>37</v>
      </c>
      <c r="J57" s="55">
        <v>36</v>
      </c>
      <c r="K57" s="13">
        <v>36</v>
      </c>
      <c r="L57" s="1489" t="s">
        <v>57</v>
      </c>
      <c r="M57" s="1492">
        <v>2</v>
      </c>
      <c r="N57" s="1492">
        <v>1</v>
      </c>
      <c r="O57" s="1492">
        <v>1</v>
      </c>
      <c r="P57" s="461"/>
    </row>
    <row r="58" spans="1:23" s="18" customFormat="1" ht="29.25" customHeight="1" x14ac:dyDescent="0.25">
      <c r="A58" s="1384"/>
      <c r="B58" s="1385"/>
      <c r="C58" s="1386"/>
      <c r="D58" s="1454"/>
      <c r="E58" s="1388"/>
      <c r="F58" s="1419"/>
      <c r="G58" s="16" t="s">
        <v>23</v>
      </c>
      <c r="H58" s="17"/>
      <c r="I58" s="17">
        <f t="shared" ref="I58:K58" si="8">SUM(I57)</f>
        <v>37</v>
      </c>
      <c r="J58" s="17">
        <f>SUM(J57)</f>
        <v>36</v>
      </c>
      <c r="K58" s="17">
        <f t="shared" si="8"/>
        <v>36</v>
      </c>
      <c r="L58" s="1490"/>
      <c r="M58" s="1492"/>
      <c r="N58" s="1492"/>
      <c r="O58" s="1492"/>
      <c r="Q58" s="58"/>
      <c r="R58" s="58"/>
      <c r="S58" s="58"/>
      <c r="T58" s="58"/>
    </row>
    <row r="59" spans="1:23" s="18" customFormat="1" ht="15.75" x14ac:dyDescent="0.25">
      <c r="A59" s="10" t="s">
        <v>24</v>
      </c>
      <c r="B59" s="1484" t="s">
        <v>58</v>
      </c>
      <c r="C59" s="1484"/>
      <c r="D59" s="1484"/>
      <c r="E59" s="1484"/>
      <c r="F59" s="1484"/>
      <c r="G59" s="1484"/>
      <c r="H59" s="1484"/>
      <c r="I59" s="1484"/>
      <c r="J59" s="1484"/>
      <c r="K59" s="1484"/>
      <c r="L59" s="1484"/>
      <c r="M59" s="1484"/>
      <c r="N59" s="1484"/>
      <c r="O59" s="1484"/>
      <c r="P59" s="1"/>
    </row>
    <row r="60" spans="1:23" s="18" customFormat="1" ht="15.75" x14ac:dyDescent="0.25">
      <c r="A60" s="10" t="s">
        <v>24</v>
      </c>
      <c r="B60" s="57" t="s">
        <v>18</v>
      </c>
      <c r="C60" s="1488" t="s">
        <v>59</v>
      </c>
      <c r="D60" s="1488"/>
      <c r="E60" s="1488"/>
      <c r="F60" s="1488"/>
      <c r="G60" s="1488"/>
      <c r="H60" s="1488"/>
      <c r="I60" s="1488"/>
      <c r="J60" s="1488"/>
      <c r="K60" s="1488"/>
      <c r="L60" s="1488"/>
      <c r="M60" s="1488"/>
      <c r="N60" s="1488"/>
      <c r="O60" s="1488"/>
      <c r="P60" s="62"/>
    </row>
    <row r="61" spans="1:23" s="18" customFormat="1" ht="34.15" customHeight="1" x14ac:dyDescent="0.25">
      <c r="A61" s="1384" t="s">
        <v>24</v>
      </c>
      <c r="B61" s="1385" t="s">
        <v>18</v>
      </c>
      <c r="C61" s="1386" t="s">
        <v>45</v>
      </c>
      <c r="D61" s="1387" t="s">
        <v>60</v>
      </c>
      <c r="E61" s="1354">
        <v>288712070</v>
      </c>
      <c r="F61" s="1393" t="s">
        <v>577</v>
      </c>
      <c r="G61" s="48" t="s">
        <v>21</v>
      </c>
      <c r="H61" s="22">
        <v>22.1</v>
      </c>
      <c r="I61" s="67"/>
      <c r="J61" s="22"/>
      <c r="K61" s="22"/>
      <c r="L61" s="1348"/>
      <c r="M61" s="1351"/>
      <c r="N61" s="1352"/>
      <c r="O61" s="1351"/>
      <c r="P61" s="62"/>
    </row>
    <row r="62" spans="1:23" s="18" customFormat="1" ht="33" customHeight="1" x14ac:dyDescent="0.25">
      <c r="A62" s="1384"/>
      <c r="B62" s="1385"/>
      <c r="C62" s="1386"/>
      <c r="D62" s="1387"/>
      <c r="E62" s="1388"/>
      <c r="F62" s="1393"/>
      <c r="G62" s="59" t="s">
        <v>23</v>
      </c>
      <c r="H62" s="60">
        <f t="shared" ref="H62" si="9">SUM(H61)</f>
        <v>22.1</v>
      </c>
      <c r="I62" s="60"/>
      <c r="J62" s="60"/>
      <c r="K62" s="60"/>
      <c r="L62" s="1348"/>
      <c r="M62" s="1351"/>
      <c r="N62" s="1352"/>
      <c r="O62" s="1351"/>
    </row>
    <row r="63" spans="1:23" s="35" customFormat="1" ht="34.15" customHeight="1" x14ac:dyDescent="0.25">
      <c r="A63" s="1384" t="s">
        <v>24</v>
      </c>
      <c r="B63" s="1385" t="s">
        <v>18</v>
      </c>
      <c r="C63" s="1386" t="s">
        <v>34</v>
      </c>
      <c r="D63" s="1387" t="s">
        <v>62</v>
      </c>
      <c r="E63" s="1354">
        <v>157531950</v>
      </c>
      <c r="F63" s="1476" t="s">
        <v>61</v>
      </c>
      <c r="G63" s="48" t="s">
        <v>21</v>
      </c>
      <c r="H63" s="22"/>
      <c r="I63" s="61"/>
      <c r="J63" s="40">
        <v>50</v>
      </c>
      <c r="K63" s="40">
        <v>62</v>
      </c>
      <c r="L63" s="1406" t="s">
        <v>627</v>
      </c>
      <c r="M63" s="1478"/>
      <c r="N63" s="1481"/>
      <c r="O63" s="1472" t="s">
        <v>580</v>
      </c>
      <c r="P63" s="1466"/>
    </row>
    <row r="64" spans="1:23" s="35" customFormat="1" ht="38.450000000000003" customHeight="1" x14ac:dyDescent="0.25">
      <c r="A64" s="1384"/>
      <c r="B64" s="1385"/>
      <c r="C64" s="1386"/>
      <c r="D64" s="1387"/>
      <c r="E64" s="1354"/>
      <c r="F64" s="1477"/>
      <c r="G64" s="48" t="s">
        <v>22</v>
      </c>
      <c r="H64" s="22"/>
      <c r="I64" s="61"/>
      <c r="J64" s="40">
        <v>100</v>
      </c>
      <c r="K64" s="40">
        <v>350</v>
      </c>
      <c r="L64" s="1407"/>
      <c r="M64" s="1479"/>
      <c r="N64" s="1482"/>
      <c r="O64" s="1473"/>
      <c r="P64" s="1466"/>
    </row>
    <row r="65" spans="1:22" s="35" customFormat="1" ht="37.9" customHeight="1" x14ac:dyDescent="0.25">
      <c r="A65" s="1384"/>
      <c r="B65" s="1385"/>
      <c r="C65" s="1386"/>
      <c r="D65" s="1387"/>
      <c r="E65" s="1388"/>
      <c r="F65" s="1477"/>
      <c r="G65" s="59" t="s">
        <v>23</v>
      </c>
      <c r="H65" s="60"/>
      <c r="I65" s="60"/>
      <c r="J65" s="60">
        <f>SUM(J63:J64)</f>
        <v>150</v>
      </c>
      <c r="K65" s="60">
        <f>SUM(K63:K64)</f>
        <v>412</v>
      </c>
      <c r="L65" s="1408"/>
      <c r="M65" s="1480"/>
      <c r="N65" s="1483"/>
      <c r="O65" s="1474"/>
      <c r="P65" s="47"/>
    </row>
    <row r="66" spans="1:22" s="35" customFormat="1" ht="41.25" customHeight="1" x14ac:dyDescent="0.25">
      <c r="A66" s="1366" t="s">
        <v>24</v>
      </c>
      <c r="B66" s="1368" t="s">
        <v>18</v>
      </c>
      <c r="C66" s="1370" t="s">
        <v>36</v>
      </c>
      <c r="D66" s="1457" t="s">
        <v>734</v>
      </c>
      <c r="E66" s="1374">
        <v>157531950</v>
      </c>
      <c r="F66" s="1346" t="s">
        <v>63</v>
      </c>
      <c r="G66" s="63" t="s">
        <v>21</v>
      </c>
      <c r="H66" s="22"/>
      <c r="I66" s="82">
        <v>131.80000000000001</v>
      </c>
      <c r="J66" s="22">
        <v>151.4</v>
      </c>
      <c r="K66" s="22"/>
      <c r="L66" s="1415" t="s">
        <v>64</v>
      </c>
      <c r="M66" s="1349">
        <v>80</v>
      </c>
      <c r="N66" s="1349">
        <v>100</v>
      </c>
      <c r="O66" s="1349"/>
      <c r="P66" s="68"/>
      <c r="Q66" s="15"/>
      <c r="R66" s="15"/>
      <c r="S66" s="15"/>
      <c r="T66" s="15"/>
      <c r="U66" s="15"/>
      <c r="V66" s="15"/>
    </row>
    <row r="67" spans="1:22" s="35" customFormat="1" ht="36.75" customHeight="1" x14ac:dyDescent="0.25">
      <c r="A67" s="1366"/>
      <c r="B67" s="1368"/>
      <c r="C67" s="1370"/>
      <c r="D67" s="1457"/>
      <c r="E67" s="1374"/>
      <c r="F67" s="1346"/>
      <c r="G67" s="63" t="s">
        <v>41</v>
      </c>
      <c r="H67" s="22"/>
      <c r="I67" s="64">
        <v>19.600000000000001</v>
      </c>
      <c r="J67" s="22"/>
      <c r="K67" s="22"/>
      <c r="L67" s="1415"/>
      <c r="M67" s="1349"/>
      <c r="N67" s="1349"/>
      <c r="O67" s="1349"/>
      <c r="P67" s="68"/>
      <c r="Q67" s="15"/>
      <c r="R67" s="15"/>
      <c r="S67" s="15"/>
      <c r="T67" s="15"/>
      <c r="U67" s="15"/>
      <c r="V67" s="15"/>
    </row>
    <row r="68" spans="1:22" s="35" customFormat="1" ht="30" customHeight="1" x14ac:dyDescent="0.25">
      <c r="A68" s="1367"/>
      <c r="B68" s="1369"/>
      <c r="C68" s="1371"/>
      <c r="D68" s="1475"/>
      <c r="E68" s="1375"/>
      <c r="F68" s="1347"/>
      <c r="G68" s="65" t="s">
        <v>23</v>
      </c>
      <c r="H68" s="60"/>
      <c r="I68" s="60">
        <f>SUM(I66:I67)</f>
        <v>151.4</v>
      </c>
      <c r="J68" s="66">
        <f>SUM(J66:J67)</f>
        <v>151.4</v>
      </c>
      <c r="K68" s="66"/>
      <c r="L68" s="1415"/>
      <c r="M68" s="1349"/>
      <c r="N68" s="1349"/>
      <c r="O68" s="1349"/>
      <c r="P68" s="15"/>
      <c r="Q68" s="15"/>
      <c r="R68" s="15"/>
      <c r="S68" s="15"/>
      <c r="T68" s="15"/>
      <c r="U68" s="15"/>
      <c r="V68" s="15"/>
    </row>
    <row r="69" spans="1:22" s="18" customFormat="1" ht="33" customHeight="1" x14ac:dyDescent="0.25">
      <c r="A69" s="1366" t="s">
        <v>24</v>
      </c>
      <c r="B69" s="1467" t="s">
        <v>18</v>
      </c>
      <c r="C69" s="1468" t="s">
        <v>65</v>
      </c>
      <c r="D69" s="1471" t="s">
        <v>642</v>
      </c>
      <c r="E69" s="1374">
        <v>157531950</v>
      </c>
      <c r="F69" s="1346" t="s">
        <v>63</v>
      </c>
      <c r="G69" s="44" t="s">
        <v>21</v>
      </c>
      <c r="H69" s="40">
        <v>61.3</v>
      </c>
      <c r="I69" s="67"/>
      <c r="J69" s="40"/>
      <c r="K69" s="40"/>
      <c r="L69" s="1415"/>
      <c r="M69" s="1351"/>
      <c r="N69" s="1349"/>
      <c r="O69" s="1349"/>
      <c r="P69" s="73"/>
      <c r="Q69" s="15"/>
      <c r="R69" s="15"/>
      <c r="S69" s="15"/>
      <c r="T69" s="15"/>
      <c r="U69" s="15"/>
      <c r="V69" s="15"/>
    </row>
    <row r="70" spans="1:22" s="18" customFormat="1" ht="33" customHeight="1" x14ac:dyDescent="0.25">
      <c r="A70" s="1366"/>
      <c r="B70" s="1467"/>
      <c r="C70" s="1469"/>
      <c r="D70" s="1471"/>
      <c r="E70" s="1374"/>
      <c r="F70" s="1346"/>
      <c r="G70" s="44" t="s">
        <v>41</v>
      </c>
      <c r="H70" s="40"/>
      <c r="I70" s="67"/>
      <c r="J70" s="40"/>
      <c r="K70" s="40"/>
      <c r="L70" s="1415"/>
      <c r="M70" s="1351"/>
      <c r="N70" s="1349"/>
      <c r="O70" s="1349"/>
      <c r="P70" s="73"/>
      <c r="Q70" s="15"/>
      <c r="R70" s="15"/>
      <c r="S70" s="15"/>
      <c r="T70" s="15"/>
      <c r="U70" s="15"/>
      <c r="V70" s="15"/>
    </row>
    <row r="71" spans="1:22" s="18" customFormat="1" ht="25.15" customHeight="1" x14ac:dyDescent="0.25">
      <c r="A71" s="1366"/>
      <c r="B71" s="1467"/>
      <c r="C71" s="1470"/>
      <c r="D71" s="1471"/>
      <c r="E71" s="1374"/>
      <c r="F71" s="1346"/>
      <c r="G71" s="65" t="s">
        <v>23</v>
      </c>
      <c r="H71" s="69">
        <f>SUM(H69:H70)</f>
        <v>61.3</v>
      </c>
      <c r="I71" s="70"/>
      <c r="J71" s="66"/>
      <c r="K71" s="66"/>
      <c r="L71" s="1415"/>
      <c r="M71" s="1349"/>
      <c r="N71" s="1349"/>
      <c r="O71" s="1349"/>
      <c r="P71" s="23"/>
      <c r="Q71" s="15"/>
      <c r="R71" s="15"/>
      <c r="S71" s="15"/>
      <c r="T71" s="15"/>
      <c r="U71" s="15"/>
      <c r="V71" s="15"/>
    </row>
    <row r="72" spans="1:22" s="18" customFormat="1" ht="30.75" customHeight="1" x14ac:dyDescent="0.25">
      <c r="A72" s="1384" t="s">
        <v>24</v>
      </c>
      <c r="B72" s="1385" t="s">
        <v>18</v>
      </c>
      <c r="C72" s="1386" t="s">
        <v>56</v>
      </c>
      <c r="D72" s="1441" t="s">
        <v>758</v>
      </c>
      <c r="E72" s="1388" t="s">
        <v>66</v>
      </c>
      <c r="F72" s="1393" t="s">
        <v>67</v>
      </c>
      <c r="G72" s="71" t="s">
        <v>42</v>
      </c>
      <c r="H72" s="40">
        <v>27.9</v>
      </c>
      <c r="I72" s="499"/>
      <c r="J72" s="40"/>
      <c r="K72" s="22"/>
      <c r="L72" s="506" t="s">
        <v>571</v>
      </c>
      <c r="M72" s="54">
        <v>8.7200000000000006</v>
      </c>
      <c r="N72" s="507"/>
      <c r="O72" s="72"/>
      <c r="P72" s="75"/>
      <c r="Q72" s="75"/>
      <c r="R72" s="75"/>
      <c r="S72" s="75"/>
      <c r="T72" s="75"/>
      <c r="U72" s="75"/>
    </row>
    <row r="73" spans="1:22" s="18" customFormat="1" ht="33" customHeight="1" x14ac:dyDescent="0.25">
      <c r="A73" s="1384"/>
      <c r="B73" s="1385"/>
      <c r="C73" s="1386"/>
      <c r="D73" s="1441"/>
      <c r="E73" s="1388"/>
      <c r="F73" s="1393"/>
      <c r="G73" s="71" t="s">
        <v>22</v>
      </c>
      <c r="H73" s="40"/>
      <c r="I73" s="42">
        <v>402</v>
      </c>
      <c r="J73" s="40"/>
      <c r="K73" s="22"/>
      <c r="L73" s="506" t="s">
        <v>572</v>
      </c>
      <c r="M73" s="54">
        <v>6.19</v>
      </c>
      <c r="N73" s="507"/>
      <c r="O73" s="72"/>
      <c r="P73" s="724"/>
    </row>
    <row r="74" spans="1:22" s="18" customFormat="1" ht="37.15" customHeight="1" x14ac:dyDescent="0.25">
      <c r="A74" s="1384"/>
      <c r="B74" s="1385"/>
      <c r="C74" s="1386"/>
      <c r="D74" s="1441"/>
      <c r="E74" s="1388"/>
      <c r="F74" s="1393"/>
      <c r="G74" s="71" t="s">
        <v>21</v>
      </c>
      <c r="H74" s="40">
        <v>180.2</v>
      </c>
      <c r="I74" s="42">
        <v>244</v>
      </c>
      <c r="J74" s="459"/>
      <c r="K74" s="22"/>
      <c r="L74" s="1575" t="s">
        <v>573</v>
      </c>
      <c r="M74" s="1577">
        <v>2.41</v>
      </c>
      <c r="N74" s="1579"/>
      <c r="O74" s="1579"/>
      <c r="P74" s="724"/>
    </row>
    <row r="75" spans="1:22" s="18" customFormat="1" ht="32.450000000000003" customHeight="1" x14ac:dyDescent="0.25">
      <c r="A75" s="1384"/>
      <c r="B75" s="1385"/>
      <c r="C75" s="1386"/>
      <c r="D75" s="1441"/>
      <c r="E75" s="1388"/>
      <c r="F75" s="1393"/>
      <c r="G75" s="59" t="s">
        <v>23</v>
      </c>
      <c r="H75" s="60">
        <f>SUM(H72:H74)</f>
        <v>208.1</v>
      </c>
      <c r="I75" s="74">
        <f>SUM(I72:I74)</f>
        <v>646</v>
      </c>
      <c r="J75" s="60"/>
      <c r="K75" s="60"/>
      <c r="L75" s="1576"/>
      <c r="M75" s="1578"/>
      <c r="N75" s="1580"/>
      <c r="O75" s="1580"/>
      <c r="P75" s="1"/>
    </row>
    <row r="76" spans="1:22" s="18" customFormat="1" ht="27" customHeight="1" x14ac:dyDescent="0.25">
      <c r="A76" s="1384" t="s">
        <v>24</v>
      </c>
      <c r="B76" s="1385" t="s">
        <v>18</v>
      </c>
      <c r="C76" s="1386" t="s">
        <v>48</v>
      </c>
      <c r="D76" s="1387" t="s">
        <v>643</v>
      </c>
      <c r="E76" s="1388">
        <v>157531950</v>
      </c>
      <c r="F76" s="1393" t="s">
        <v>68</v>
      </c>
      <c r="G76" s="71" t="s">
        <v>21</v>
      </c>
      <c r="H76" s="22">
        <v>23</v>
      </c>
      <c r="I76" s="67">
        <v>0.3</v>
      </c>
      <c r="J76" s="22"/>
      <c r="K76" s="22"/>
      <c r="L76" s="1348" t="s">
        <v>69</v>
      </c>
      <c r="M76" s="1461">
        <v>1</v>
      </c>
      <c r="N76" s="1351"/>
      <c r="O76" s="1351"/>
      <c r="P76" s="1"/>
    </row>
    <row r="77" spans="1:22" s="18" customFormat="1" ht="32.25" customHeight="1" x14ac:dyDescent="0.25">
      <c r="A77" s="1384"/>
      <c r="B77" s="1385"/>
      <c r="C77" s="1386"/>
      <c r="D77" s="1387"/>
      <c r="E77" s="1388"/>
      <c r="F77" s="1393"/>
      <c r="G77" s="71" t="s">
        <v>41</v>
      </c>
      <c r="H77" s="22"/>
      <c r="I77" s="67"/>
      <c r="J77" s="22"/>
      <c r="K77" s="22"/>
      <c r="L77" s="1348"/>
      <c r="M77" s="1461"/>
      <c r="N77" s="1351"/>
      <c r="O77" s="1351"/>
      <c r="P77" s="23"/>
    </row>
    <row r="78" spans="1:22" s="18" customFormat="1" ht="33" customHeight="1" x14ac:dyDescent="0.25">
      <c r="A78" s="1384"/>
      <c r="B78" s="1385"/>
      <c r="C78" s="1386"/>
      <c r="D78" s="1387"/>
      <c r="E78" s="1388"/>
      <c r="F78" s="1393"/>
      <c r="G78" s="59" t="s">
        <v>23</v>
      </c>
      <c r="H78" s="60">
        <f>SUM(H76:H77)</f>
        <v>23</v>
      </c>
      <c r="I78" s="60">
        <f>SUM(I76:I77)</f>
        <v>0.3</v>
      </c>
      <c r="J78" s="60"/>
      <c r="K78" s="60"/>
      <c r="L78" s="1348"/>
      <c r="M78" s="1461"/>
      <c r="N78" s="1351"/>
      <c r="O78" s="1351"/>
      <c r="P78" s="1"/>
    </row>
    <row r="79" spans="1:22" s="18" customFormat="1" ht="15.75" x14ac:dyDescent="0.25">
      <c r="A79" s="76" t="s">
        <v>24</v>
      </c>
      <c r="B79" s="77" t="s">
        <v>29</v>
      </c>
      <c r="C79" s="1392" t="s">
        <v>70</v>
      </c>
      <c r="D79" s="1392"/>
      <c r="E79" s="1392"/>
      <c r="F79" s="1392"/>
      <c r="G79" s="1392"/>
      <c r="H79" s="1392"/>
      <c r="I79" s="1392"/>
      <c r="J79" s="1392"/>
      <c r="K79" s="1392"/>
      <c r="L79" s="1392"/>
      <c r="M79" s="1392"/>
      <c r="N79" s="1392"/>
      <c r="O79" s="1392"/>
      <c r="P79" s="83"/>
      <c r="Q79" s="83"/>
    </row>
    <row r="80" spans="1:22" s="18" customFormat="1" ht="31.5" customHeight="1" x14ac:dyDescent="0.25">
      <c r="A80" s="1462" t="s">
        <v>24</v>
      </c>
      <c r="B80" s="1465" t="s">
        <v>29</v>
      </c>
      <c r="C80" s="1458" t="s">
        <v>18</v>
      </c>
      <c r="D80" s="1459" t="s">
        <v>71</v>
      </c>
      <c r="E80" s="1390">
        <v>288712070</v>
      </c>
      <c r="F80" s="1463" t="s">
        <v>18</v>
      </c>
      <c r="G80" s="78" t="s">
        <v>21</v>
      </c>
      <c r="H80" s="79">
        <v>6.9</v>
      </c>
      <c r="I80" s="504">
        <v>4.5</v>
      </c>
      <c r="J80" s="505">
        <v>4.5</v>
      </c>
      <c r="K80" s="79"/>
      <c r="L80" s="1464" t="s">
        <v>628</v>
      </c>
      <c r="M80" s="1460">
        <v>200</v>
      </c>
      <c r="N80" s="1460">
        <v>200</v>
      </c>
      <c r="O80" s="1460"/>
      <c r="P80" s="1"/>
    </row>
    <row r="81" spans="1:23" s="35" customFormat="1" ht="36.6" customHeight="1" x14ac:dyDescent="0.25">
      <c r="A81" s="1462"/>
      <c r="B81" s="1465"/>
      <c r="C81" s="1458"/>
      <c r="D81" s="1459"/>
      <c r="E81" s="1391"/>
      <c r="F81" s="1463"/>
      <c r="G81" s="80" t="s">
        <v>23</v>
      </c>
      <c r="H81" s="81">
        <f t="shared" ref="H81:I81" si="10">SUM(H80)</f>
        <v>6.9</v>
      </c>
      <c r="I81" s="81">
        <f t="shared" si="10"/>
        <v>4.5</v>
      </c>
      <c r="J81" s="81">
        <f>SUM(J80)</f>
        <v>4.5</v>
      </c>
      <c r="K81" s="81"/>
      <c r="L81" s="1464"/>
      <c r="M81" s="1460"/>
      <c r="N81" s="1460"/>
      <c r="O81" s="1460"/>
      <c r="P81" s="68"/>
    </row>
    <row r="82" spans="1:23" s="35" customFormat="1" ht="34.5" customHeight="1" x14ac:dyDescent="0.25">
      <c r="A82" s="1384" t="s">
        <v>24</v>
      </c>
      <c r="B82" s="1385" t="s">
        <v>29</v>
      </c>
      <c r="C82" s="1386" t="s">
        <v>24</v>
      </c>
      <c r="D82" s="1457" t="s">
        <v>72</v>
      </c>
      <c r="E82" s="1354">
        <v>288712070</v>
      </c>
      <c r="F82" s="1393" t="s">
        <v>32</v>
      </c>
      <c r="G82" s="71" t="s">
        <v>21</v>
      </c>
      <c r="H82" s="22">
        <v>76.3</v>
      </c>
      <c r="I82" s="82">
        <v>1.9</v>
      </c>
      <c r="J82" s="40">
        <v>1.6</v>
      </c>
      <c r="K82" s="40">
        <v>1.4</v>
      </c>
      <c r="L82" s="1348" t="s">
        <v>688</v>
      </c>
      <c r="M82" s="1351">
        <v>100</v>
      </c>
      <c r="N82" s="1351">
        <v>100</v>
      </c>
      <c r="O82" s="1351">
        <v>100</v>
      </c>
      <c r="P82" s="68"/>
    </row>
    <row r="83" spans="1:23" s="35" customFormat="1" ht="45" customHeight="1" x14ac:dyDescent="0.25">
      <c r="A83" s="1384"/>
      <c r="B83" s="1385"/>
      <c r="C83" s="1386"/>
      <c r="D83" s="1457"/>
      <c r="E83" s="1388"/>
      <c r="F83" s="1393"/>
      <c r="G83" s="59" t="s">
        <v>23</v>
      </c>
      <c r="H83" s="60">
        <f>SUM(H82)</f>
        <v>76.3</v>
      </c>
      <c r="I83" s="60">
        <f t="shared" ref="I83:K83" si="11">SUM(I82)</f>
        <v>1.9</v>
      </c>
      <c r="J83" s="60">
        <f>SUM(J82)</f>
        <v>1.6</v>
      </c>
      <c r="K83" s="60">
        <f t="shared" si="11"/>
        <v>1.4</v>
      </c>
      <c r="L83" s="1348"/>
      <c r="M83" s="1351"/>
      <c r="N83" s="1351"/>
      <c r="O83" s="1351"/>
      <c r="P83" s="47"/>
    </row>
    <row r="84" spans="1:23" s="35" customFormat="1" ht="33.75" customHeight="1" x14ac:dyDescent="0.25">
      <c r="A84" s="1384" t="s">
        <v>24</v>
      </c>
      <c r="B84" s="1385" t="s">
        <v>29</v>
      </c>
      <c r="C84" s="1386" t="s">
        <v>32</v>
      </c>
      <c r="D84" s="1387" t="s">
        <v>644</v>
      </c>
      <c r="E84" s="1354">
        <v>157531950</v>
      </c>
      <c r="F84" s="1393" t="s">
        <v>27</v>
      </c>
      <c r="G84" s="48" t="s">
        <v>22</v>
      </c>
      <c r="H84" s="22">
        <v>37</v>
      </c>
      <c r="I84" s="42">
        <v>64.3</v>
      </c>
      <c r="J84" s="40"/>
      <c r="K84" s="40"/>
      <c r="L84" s="1454" t="s">
        <v>73</v>
      </c>
      <c r="M84" s="1349">
        <v>54</v>
      </c>
      <c r="N84" s="1417"/>
      <c r="O84" s="1452"/>
      <c r="P84" s="47"/>
    </row>
    <row r="85" spans="1:23" s="35" customFormat="1" ht="30.6" customHeight="1" x14ac:dyDescent="0.25">
      <c r="A85" s="1384"/>
      <c r="B85" s="1385"/>
      <c r="C85" s="1386"/>
      <c r="D85" s="1387"/>
      <c r="E85" s="1388"/>
      <c r="F85" s="1393"/>
      <c r="G85" s="48" t="s">
        <v>74</v>
      </c>
      <c r="H85" s="22">
        <v>46.4</v>
      </c>
      <c r="I85" s="42">
        <v>45.1</v>
      </c>
      <c r="J85" s="40"/>
      <c r="K85" s="40"/>
      <c r="L85" s="1455"/>
      <c r="M85" s="1237"/>
      <c r="N85" s="1456"/>
      <c r="O85" s="1453"/>
      <c r="P85" s="47"/>
    </row>
    <row r="86" spans="1:23" s="35" customFormat="1" ht="34.15" customHeight="1" x14ac:dyDescent="0.25">
      <c r="A86" s="1384"/>
      <c r="B86" s="1385"/>
      <c r="C86" s="1386"/>
      <c r="D86" s="1387"/>
      <c r="E86" s="1388"/>
      <c r="F86" s="1393"/>
      <c r="G86" s="48" t="s">
        <v>41</v>
      </c>
      <c r="H86" s="22"/>
      <c r="I86" s="82"/>
      <c r="J86" s="40"/>
      <c r="K86" s="40"/>
      <c r="L86" s="1455"/>
      <c r="M86" s="1237"/>
      <c r="N86" s="1456"/>
      <c r="O86" s="1453"/>
      <c r="P86" s="47"/>
    </row>
    <row r="87" spans="1:23" s="18" customFormat="1" ht="35.25" customHeight="1" x14ac:dyDescent="0.25">
      <c r="A87" s="1384"/>
      <c r="B87" s="1385"/>
      <c r="C87" s="1386"/>
      <c r="D87" s="1450"/>
      <c r="E87" s="1451"/>
      <c r="F87" s="821"/>
      <c r="G87" s="84" t="s">
        <v>23</v>
      </c>
      <c r="H87" s="85">
        <f>SUM(H84:H86)</f>
        <v>83.4</v>
      </c>
      <c r="I87" s="60">
        <f>SUM(I84:I86)</f>
        <v>109.4</v>
      </c>
      <c r="J87" s="60"/>
      <c r="K87" s="60"/>
      <c r="L87" s="1455"/>
      <c r="M87" s="1237"/>
      <c r="N87" s="1456"/>
      <c r="O87" s="1453"/>
      <c r="P87" s="1"/>
    </row>
    <row r="88" spans="1:23" s="18" customFormat="1" ht="15.75" x14ac:dyDescent="0.25">
      <c r="A88" s="76" t="s">
        <v>24</v>
      </c>
      <c r="B88" s="77" t="s">
        <v>32</v>
      </c>
      <c r="C88" s="1392" t="s">
        <v>75</v>
      </c>
      <c r="D88" s="1392"/>
      <c r="E88" s="1392"/>
      <c r="F88" s="1392"/>
      <c r="G88" s="1392"/>
      <c r="H88" s="1392"/>
      <c r="I88" s="1392"/>
      <c r="J88" s="1392"/>
      <c r="K88" s="1392"/>
      <c r="L88" s="1392"/>
      <c r="M88" s="1392"/>
      <c r="N88" s="1392"/>
      <c r="O88" s="1392"/>
      <c r="P88" s="1"/>
    </row>
    <row r="89" spans="1:23" s="18" customFormat="1" ht="28.5" customHeight="1" x14ac:dyDescent="0.25">
      <c r="A89" s="1384" t="s">
        <v>24</v>
      </c>
      <c r="B89" s="1385" t="s">
        <v>32</v>
      </c>
      <c r="C89" s="1386" t="s">
        <v>18</v>
      </c>
      <c r="D89" s="1441" t="s">
        <v>76</v>
      </c>
      <c r="E89" s="1354">
        <v>288712070</v>
      </c>
      <c r="F89" s="1389" t="s">
        <v>27</v>
      </c>
      <c r="G89" s="48" t="s">
        <v>21</v>
      </c>
      <c r="H89" s="22">
        <v>137.5</v>
      </c>
      <c r="I89" s="82">
        <v>188.7</v>
      </c>
      <c r="J89" s="22">
        <v>150</v>
      </c>
      <c r="K89" s="22">
        <v>150</v>
      </c>
      <c r="L89" s="1348" t="s">
        <v>684</v>
      </c>
      <c r="M89" s="1351" t="s">
        <v>685</v>
      </c>
      <c r="N89" s="1352" t="s">
        <v>686</v>
      </c>
      <c r="O89" s="1352" t="s">
        <v>686</v>
      </c>
      <c r="P89" s="86"/>
    </row>
    <row r="90" spans="1:23" s="18" customFormat="1" ht="37.5" customHeight="1" x14ac:dyDescent="0.25">
      <c r="A90" s="1384"/>
      <c r="B90" s="1385"/>
      <c r="C90" s="1386"/>
      <c r="D90" s="1441"/>
      <c r="E90" s="1388"/>
      <c r="F90" s="1389"/>
      <c r="G90" s="38" t="s">
        <v>44</v>
      </c>
      <c r="H90" s="34"/>
      <c r="I90" s="82"/>
      <c r="J90" s="22"/>
      <c r="K90" s="22"/>
      <c r="L90" s="1348"/>
      <c r="M90" s="1351"/>
      <c r="N90" s="1352"/>
      <c r="O90" s="1352"/>
      <c r="P90" s="1"/>
    </row>
    <row r="91" spans="1:23" s="18" customFormat="1" ht="30" customHeight="1" x14ac:dyDescent="0.25">
      <c r="A91" s="1384"/>
      <c r="B91" s="1385"/>
      <c r="C91" s="1386"/>
      <c r="D91" s="1441"/>
      <c r="E91" s="1388"/>
      <c r="F91" s="1389"/>
      <c r="G91" s="59" t="s">
        <v>23</v>
      </c>
      <c r="H91" s="60">
        <f>SUM(H89:H90)</f>
        <v>137.5</v>
      </c>
      <c r="I91" s="60">
        <f t="shared" ref="I91:K91" si="12">SUM(I89:I90)</f>
        <v>188.7</v>
      </c>
      <c r="J91" s="60">
        <f>SUM(J89:J90)</f>
        <v>150</v>
      </c>
      <c r="K91" s="60">
        <f t="shared" si="12"/>
        <v>150</v>
      </c>
      <c r="L91" s="1348"/>
      <c r="M91" s="1351"/>
      <c r="N91" s="1352"/>
      <c r="O91" s="1352"/>
      <c r="P91" s="1"/>
    </row>
    <row r="92" spans="1:23" s="18" customFormat="1" ht="28.5" customHeight="1" x14ac:dyDescent="0.25">
      <c r="A92" s="1442" t="s">
        <v>24</v>
      </c>
      <c r="B92" s="1443" t="s">
        <v>32</v>
      </c>
      <c r="C92" s="1444" t="s">
        <v>24</v>
      </c>
      <c r="D92" s="1445" t="s">
        <v>759</v>
      </c>
      <c r="E92" s="1354">
        <v>288712070</v>
      </c>
      <c r="F92" s="1389" t="s">
        <v>29</v>
      </c>
      <c r="G92" s="48" t="s">
        <v>22</v>
      </c>
      <c r="H92" s="46">
        <v>144.30000000000001</v>
      </c>
      <c r="I92" s="82"/>
      <c r="J92" s="46"/>
      <c r="K92" s="49"/>
      <c r="L92" s="1348"/>
      <c r="M92" s="1352"/>
      <c r="N92" s="1352"/>
      <c r="O92" s="1394"/>
      <c r="P92" s="47"/>
    </row>
    <row r="93" spans="1:23" s="18" customFormat="1" ht="34.5" customHeight="1" x14ac:dyDescent="0.25">
      <c r="A93" s="1442"/>
      <c r="B93" s="1443"/>
      <c r="C93" s="1444"/>
      <c r="D93" s="1445"/>
      <c r="E93" s="1388"/>
      <c r="F93" s="1389"/>
      <c r="G93" s="48" t="s">
        <v>21</v>
      </c>
      <c r="H93" s="46">
        <v>7.6</v>
      </c>
      <c r="I93" s="82"/>
      <c r="J93" s="46"/>
      <c r="K93" s="49"/>
      <c r="L93" s="1348"/>
      <c r="M93" s="1352"/>
      <c r="N93" s="1352"/>
      <c r="O93" s="1394"/>
      <c r="P93" s="1"/>
    </row>
    <row r="94" spans="1:23" s="18" customFormat="1" ht="31.5" customHeight="1" x14ac:dyDescent="0.25">
      <c r="A94" s="1442"/>
      <c r="B94" s="1443"/>
      <c r="C94" s="1444"/>
      <c r="D94" s="1445"/>
      <c r="E94" s="1388"/>
      <c r="F94" s="1389"/>
      <c r="G94" s="84" t="s">
        <v>23</v>
      </c>
      <c r="H94" s="60">
        <f>SUM(H92:H93)</f>
        <v>151.9</v>
      </c>
      <c r="I94" s="60"/>
      <c r="J94" s="60"/>
      <c r="K94" s="60"/>
      <c r="L94" s="1348"/>
      <c r="M94" s="1352"/>
      <c r="N94" s="1352"/>
      <c r="O94" s="1394"/>
      <c r="P94" s="89"/>
      <c r="Q94" s="89"/>
      <c r="R94" s="89"/>
      <c r="S94" s="89"/>
      <c r="T94" s="89"/>
      <c r="U94" s="89"/>
      <c r="V94" s="89"/>
      <c r="W94" s="89"/>
    </row>
    <row r="95" spans="1:23" s="18" customFormat="1" ht="15.75" x14ac:dyDescent="0.25">
      <c r="A95" s="76" t="s">
        <v>24</v>
      </c>
      <c r="B95" s="77" t="s">
        <v>38</v>
      </c>
      <c r="C95" s="1392" t="s">
        <v>77</v>
      </c>
      <c r="D95" s="1392"/>
      <c r="E95" s="1392"/>
      <c r="F95" s="1392"/>
      <c r="G95" s="1392"/>
      <c r="H95" s="1392"/>
      <c r="I95" s="1392"/>
      <c r="J95" s="1392"/>
      <c r="K95" s="1392"/>
      <c r="L95" s="1392"/>
      <c r="M95" s="1392"/>
      <c r="N95" s="1392"/>
      <c r="O95" s="1392"/>
      <c r="P95" s="89"/>
      <c r="Q95" s="89"/>
      <c r="R95" s="89"/>
      <c r="S95" s="89"/>
      <c r="T95" s="89"/>
      <c r="U95" s="89"/>
      <c r="V95" s="89"/>
      <c r="W95" s="89"/>
    </row>
    <row r="96" spans="1:23" s="35" customFormat="1" ht="31.5" x14ac:dyDescent="0.25">
      <c r="A96" s="1384" t="s">
        <v>24</v>
      </c>
      <c r="B96" s="1385" t="s">
        <v>38</v>
      </c>
      <c r="C96" s="1386" t="s">
        <v>18</v>
      </c>
      <c r="D96" s="1387" t="s">
        <v>78</v>
      </c>
      <c r="E96" s="1354">
        <v>288712070</v>
      </c>
      <c r="F96" s="1389" t="s">
        <v>27</v>
      </c>
      <c r="G96" s="48" t="s">
        <v>21</v>
      </c>
      <c r="H96" s="22">
        <v>15.6</v>
      </c>
      <c r="I96" s="64">
        <v>15</v>
      </c>
      <c r="J96" s="22">
        <v>15</v>
      </c>
      <c r="K96" s="22">
        <v>15</v>
      </c>
      <c r="L96" s="87" t="s">
        <v>79</v>
      </c>
      <c r="M96" s="88">
        <v>110</v>
      </c>
      <c r="N96" s="88">
        <v>110</v>
      </c>
      <c r="O96" s="88">
        <v>100</v>
      </c>
      <c r="P96" s="86"/>
    </row>
    <row r="97" spans="1:23" s="35" customFormat="1" ht="35.25" customHeight="1" x14ac:dyDescent="0.25">
      <c r="A97" s="1384"/>
      <c r="B97" s="1385"/>
      <c r="C97" s="1386"/>
      <c r="D97" s="1446"/>
      <c r="E97" s="1388"/>
      <c r="F97" s="1389"/>
      <c r="G97" s="59" t="s">
        <v>23</v>
      </c>
      <c r="H97" s="60">
        <f>SUM(H96)</f>
        <v>15.6</v>
      </c>
      <c r="I97" s="60">
        <f>SUM(I96)</f>
        <v>15</v>
      </c>
      <c r="J97" s="60">
        <f>SUM(J96)</f>
        <v>15</v>
      </c>
      <c r="K97" s="60">
        <f>SUM(K96)</f>
        <v>15</v>
      </c>
      <c r="L97" s="501" t="s">
        <v>80</v>
      </c>
      <c r="M97" s="502">
        <v>90</v>
      </c>
      <c r="N97" s="502">
        <v>90</v>
      </c>
      <c r="O97" s="502">
        <v>90</v>
      </c>
      <c r="P97" s="47"/>
    </row>
    <row r="98" spans="1:23" s="35" customFormat="1" ht="34.5" customHeight="1" x14ac:dyDescent="0.25">
      <c r="A98" s="1384" t="s">
        <v>24</v>
      </c>
      <c r="B98" s="1385" t="s">
        <v>38</v>
      </c>
      <c r="C98" s="1447" t="s">
        <v>24</v>
      </c>
      <c r="D98" s="90" t="s">
        <v>81</v>
      </c>
      <c r="E98" s="1449">
        <v>288712070</v>
      </c>
      <c r="F98" s="1393" t="s">
        <v>577</v>
      </c>
      <c r="G98" s="59" t="s">
        <v>23</v>
      </c>
      <c r="H98" s="25">
        <f>SUM(H99:H101)</f>
        <v>692.69999999999993</v>
      </c>
      <c r="I98" s="60">
        <f>SUM(I99:I101)</f>
        <v>803.7</v>
      </c>
      <c r="J98" s="60">
        <f t="shared" ref="J98:K98" si="13">SUM(J99:J101)</f>
        <v>803</v>
      </c>
      <c r="K98" s="60">
        <f t="shared" si="13"/>
        <v>803</v>
      </c>
      <c r="L98" s="1348" t="s">
        <v>82</v>
      </c>
      <c r="M98" s="1350">
        <v>5700</v>
      </c>
      <c r="N98" s="1350">
        <v>5700</v>
      </c>
      <c r="O98" s="1350">
        <v>5600</v>
      </c>
      <c r="P98" s="47"/>
    </row>
    <row r="99" spans="1:23" s="18" customFormat="1" ht="33" customHeight="1" x14ac:dyDescent="0.25">
      <c r="A99" s="1384"/>
      <c r="B99" s="1385"/>
      <c r="C99" s="1448"/>
      <c r="D99" s="501" t="s">
        <v>83</v>
      </c>
      <c r="E99" s="1388"/>
      <c r="F99" s="1393"/>
      <c r="G99" s="1381" t="s">
        <v>21</v>
      </c>
      <c r="H99" s="40">
        <v>249.4</v>
      </c>
      <c r="I99" s="82">
        <v>292.7</v>
      </c>
      <c r="J99" s="22">
        <v>292</v>
      </c>
      <c r="K99" s="22">
        <v>292</v>
      </c>
      <c r="L99" s="1348"/>
      <c r="M99" s="1350"/>
      <c r="N99" s="1350"/>
      <c r="O99" s="1350"/>
      <c r="P99" s="23"/>
    </row>
    <row r="100" spans="1:23" s="18" customFormat="1" ht="30.75" customHeight="1" x14ac:dyDescent="0.25">
      <c r="A100" s="1384"/>
      <c r="B100" s="1385"/>
      <c r="C100" s="1448"/>
      <c r="D100" s="90" t="s">
        <v>84</v>
      </c>
      <c r="E100" s="1388"/>
      <c r="F100" s="1393"/>
      <c r="G100" s="1382"/>
      <c r="H100" s="40">
        <v>393.5</v>
      </c>
      <c r="I100" s="82">
        <v>459</v>
      </c>
      <c r="J100" s="46">
        <v>459</v>
      </c>
      <c r="K100" s="46">
        <v>459</v>
      </c>
      <c r="L100" s="1348"/>
      <c r="M100" s="1350"/>
      <c r="N100" s="1350"/>
      <c r="O100" s="1350"/>
      <c r="P100" s="1"/>
    </row>
    <row r="101" spans="1:23" s="18" customFormat="1" ht="31.5" customHeight="1" x14ac:dyDescent="0.25">
      <c r="A101" s="1384"/>
      <c r="B101" s="1385"/>
      <c r="C101" s="1448"/>
      <c r="D101" s="509" t="s">
        <v>85</v>
      </c>
      <c r="E101" s="1388"/>
      <c r="F101" s="1393"/>
      <c r="G101" s="1383"/>
      <c r="H101" s="40">
        <v>49.8</v>
      </c>
      <c r="I101" s="82">
        <v>52</v>
      </c>
      <c r="J101" s="46">
        <v>52</v>
      </c>
      <c r="K101" s="46">
        <v>52</v>
      </c>
      <c r="L101" s="1348"/>
      <c r="M101" s="1350"/>
      <c r="N101" s="1350"/>
      <c r="O101" s="1350"/>
      <c r="P101" s="23"/>
    </row>
    <row r="102" spans="1:23" s="18" customFormat="1" ht="29.25" customHeight="1" x14ac:dyDescent="0.25">
      <c r="A102" s="1384" t="s">
        <v>24</v>
      </c>
      <c r="B102" s="1385" t="s">
        <v>38</v>
      </c>
      <c r="C102" s="1386" t="s">
        <v>29</v>
      </c>
      <c r="D102" s="1387" t="s">
        <v>86</v>
      </c>
      <c r="E102" s="1354">
        <v>288712070</v>
      </c>
      <c r="F102" s="1389" t="s">
        <v>27</v>
      </c>
      <c r="G102" s="48" t="s">
        <v>41</v>
      </c>
      <c r="H102" s="22"/>
      <c r="I102" s="64"/>
      <c r="J102" s="46"/>
      <c r="K102" s="22"/>
      <c r="L102" s="1406"/>
      <c r="M102" s="1351"/>
      <c r="N102" s="1352"/>
      <c r="O102" s="1394"/>
      <c r="P102" s="15"/>
      <c r="Q102" s="15"/>
      <c r="R102" s="15"/>
      <c r="S102" s="15"/>
      <c r="T102" s="15"/>
      <c r="U102" s="15"/>
      <c r="V102" s="15"/>
      <c r="W102" s="15"/>
    </row>
    <row r="103" spans="1:23" s="35" customFormat="1" ht="33.75" customHeight="1" x14ac:dyDescent="0.25">
      <c r="A103" s="1384"/>
      <c r="B103" s="1385"/>
      <c r="C103" s="1386"/>
      <c r="D103" s="1387"/>
      <c r="E103" s="1388"/>
      <c r="F103" s="1389"/>
      <c r="G103" s="48" t="s">
        <v>22</v>
      </c>
      <c r="H103" s="22"/>
      <c r="I103" s="64"/>
      <c r="J103" s="46"/>
      <c r="K103" s="22"/>
      <c r="L103" s="1407"/>
      <c r="M103" s="1351"/>
      <c r="N103" s="1352"/>
      <c r="O103" s="1394"/>
      <c r="P103" s="15"/>
      <c r="Q103" s="15"/>
      <c r="R103" s="15"/>
      <c r="S103" s="15"/>
      <c r="T103" s="15"/>
      <c r="U103" s="15"/>
      <c r="V103" s="15"/>
      <c r="W103" s="15"/>
    </row>
    <row r="104" spans="1:23" s="18" customFormat="1" ht="31.5" customHeight="1" x14ac:dyDescent="0.25">
      <c r="A104" s="1384"/>
      <c r="B104" s="1385"/>
      <c r="C104" s="1386"/>
      <c r="D104" s="1387"/>
      <c r="E104" s="1388"/>
      <c r="F104" s="1389"/>
      <c r="G104" s="48" t="s">
        <v>21</v>
      </c>
      <c r="H104" s="22">
        <v>30</v>
      </c>
      <c r="I104" s="82"/>
      <c r="J104" s="46"/>
      <c r="K104" s="22"/>
      <c r="L104" s="1407"/>
      <c r="M104" s="1351"/>
      <c r="N104" s="1352"/>
      <c r="O104" s="1394"/>
      <c r="P104" s="15"/>
      <c r="Q104" s="15"/>
      <c r="R104" s="15"/>
      <c r="S104" s="15"/>
      <c r="T104" s="15"/>
      <c r="U104" s="15"/>
      <c r="V104" s="15"/>
      <c r="W104" s="15"/>
    </row>
    <row r="105" spans="1:23" s="18" customFormat="1" ht="35.25" customHeight="1" x14ac:dyDescent="0.25">
      <c r="A105" s="1384"/>
      <c r="B105" s="1385"/>
      <c r="C105" s="1386"/>
      <c r="D105" s="1387"/>
      <c r="E105" s="1388"/>
      <c r="F105" s="1389"/>
      <c r="G105" s="59" t="s">
        <v>23</v>
      </c>
      <c r="H105" s="60">
        <f>SUM(H102:H104)</f>
        <v>30</v>
      </c>
      <c r="I105" s="60"/>
      <c r="J105" s="60"/>
      <c r="K105" s="60"/>
      <c r="L105" s="1408"/>
      <c r="M105" s="1351"/>
      <c r="N105" s="1352"/>
      <c r="O105" s="1394"/>
      <c r="P105" s="1"/>
    </row>
    <row r="106" spans="1:23" s="18" customFormat="1" ht="19.5" customHeight="1" x14ac:dyDescent="0.25">
      <c r="A106" s="1376" t="s">
        <v>24</v>
      </c>
      <c r="B106" s="1409" t="s">
        <v>38</v>
      </c>
      <c r="C106" s="1410" t="s">
        <v>32</v>
      </c>
      <c r="D106" s="91" t="s">
        <v>87</v>
      </c>
      <c r="E106" s="1354">
        <v>288712070</v>
      </c>
      <c r="F106" s="1389" t="s">
        <v>27</v>
      </c>
      <c r="G106" s="1411"/>
      <c r="H106" s="1411"/>
      <c r="I106" s="1411"/>
      <c r="J106" s="1411"/>
      <c r="K106" s="1411"/>
      <c r="L106" s="1411"/>
      <c r="M106" s="1411"/>
      <c r="N106" s="1411"/>
      <c r="O106" s="1411"/>
      <c r="P106" s="68"/>
    </row>
    <row r="107" spans="1:23" s="18" customFormat="1" ht="33.6" customHeight="1" x14ac:dyDescent="0.25">
      <c r="A107" s="1376"/>
      <c r="B107" s="1409"/>
      <c r="C107" s="1410"/>
      <c r="D107" s="92" t="s">
        <v>88</v>
      </c>
      <c r="E107" s="1388"/>
      <c r="F107" s="1389"/>
      <c r="G107" s="1378" t="s">
        <v>21</v>
      </c>
      <c r="H107" s="40">
        <v>0.1</v>
      </c>
      <c r="I107" s="64">
        <v>0.3</v>
      </c>
      <c r="J107" s="40">
        <v>0.3</v>
      </c>
      <c r="K107" s="22">
        <v>0.3</v>
      </c>
      <c r="L107" s="92" t="s">
        <v>89</v>
      </c>
      <c r="M107" s="71">
        <v>10</v>
      </c>
      <c r="N107" s="71">
        <v>10</v>
      </c>
      <c r="O107" s="71">
        <v>10</v>
      </c>
      <c r="P107" s="95"/>
    </row>
    <row r="108" spans="1:23" s="18" customFormat="1" ht="32.25" customHeight="1" x14ac:dyDescent="0.25">
      <c r="A108" s="1376"/>
      <c r="B108" s="1409"/>
      <c r="C108" s="1410"/>
      <c r="D108" s="91" t="s">
        <v>90</v>
      </c>
      <c r="E108" s="1388"/>
      <c r="F108" s="1389"/>
      <c r="G108" s="1379"/>
      <c r="H108" s="40">
        <v>0.2</v>
      </c>
      <c r="I108" s="64">
        <v>0.6</v>
      </c>
      <c r="J108" s="93">
        <v>0.6</v>
      </c>
      <c r="K108" s="93">
        <v>0.6</v>
      </c>
      <c r="L108" s="500" t="s">
        <v>91</v>
      </c>
      <c r="M108" s="71">
        <v>20</v>
      </c>
      <c r="N108" s="71">
        <v>20</v>
      </c>
      <c r="O108" s="71">
        <v>20</v>
      </c>
      <c r="P108" s="1"/>
    </row>
    <row r="109" spans="1:23" s="18" customFormat="1" ht="33.6" customHeight="1" x14ac:dyDescent="0.25">
      <c r="A109" s="1376"/>
      <c r="B109" s="1409"/>
      <c r="C109" s="1410"/>
      <c r="D109" s="1348" t="s">
        <v>92</v>
      </c>
      <c r="E109" s="1388"/>
      <c r="F109" s="1389"/>
      <c r="G109" s="1380"/>
      <c r="H109" s="40"/>
      <c r="I109" s="94">
        <v>0.2</v>
      </c>
      <c r="J109" s="93">
        <v>0.2</v>
      </c>
      <c r="K109" s="93">
        <v>0.2</v>
      </c>
      <c r="L109" s="1348" t="s">
        <v>93</v>
      </c>
      <c r="M109" s="1349">
        <v>2</v>
      </c>
      <c r="N109" s="1349">
        <v>2</v>
      </c>
      <c r="O109" s="1349">
        <v>2</v>
      </c>
      <c r="P109" s="95"/>
    </row>
    <row r="110" spans="1:23" s="18" customFormat="1" ht="32.25" customHeight="1" x14ac:dyDescent="0.25">
      <c r="A110" s="1376"/>
      <c r="B110" s="1409"/>
      <c r="C110" s="1410"/>
      <c r="D110" s="1348"/>
      <c r="E110" s="1388"/>
      <c r="F110" s="1389"/>
      <c r="G110" s="59" t="s">
        <v>23</v>
      </c>
      <c r="H110" s="25">
        <f>SUM(H107:H109)</f>
        <v>0.30000000000000004</v>
      </c>
      <c r="I110" s="60">
        <f>SUM(I107:I109)</f>
        <v>1.0999999999999999</v>
      </c>
      <c r="J110" s="60">
        <f>SUM(J107:J109)</f>
        <v>1.0999999999999999</v>
      </c>
      <c r="K110" s="60">
        <f>SUM(K107:K109)</f>
        <v>1.0999999999999999</v>
      </c>
      <c r="L110" s="1348"/>
      <c r="M110" s="1349"/>
      <c r="N110" s="1349"/>
      <c r="O110" s="1349"/>
      <c r="P110" s="23"/>
    </row>
    <row r="111" spans="1:23" s="18" customFormat="1" ht="35.25" customHeight="1" x14ac:dyDescent="0.25">
      <c r="A111" s="1376" t="s">
        <v>24</v>
      </c>
      <c r="B111" s="1409" t="s">
        <v>38</v>
      </c>
      <c r="C111" s="1386" t="s">
        <v>38</v>
      </c>
      <c r="D111" s="1438" t="s">
        <v>94</v>
      </c>
      <c r="E111" s="1354">
        <v>288712070</v>
      </c>
      <c r="F111" s="1439" t="s">
        <v>27</v>
      </c>
      <c r="G111" s="48" t="s">
        <v>21</v>
      </c>
      <c r="H111" s="22">
        <v>24.7</v>
      </c>
      <c r="I111" s="82">
        <v>18</v>
      </c>
      <c r="J111" s="22">
        <v>18</v>
      </c>
      <c r="K111" s="22">
        <v>18</v>
      </c>
      <c r="L111" s="1438" t="s">
        <v>95</v>
      </c>
      <c r="M111" s="1349">
        <v>2</v>
      </c>
      <c r="N111" s="1349">
        <v>2</v>
      </c>
      <c r="O111" s="1349">
        <v>2</v>
      </c>
      <c r="P111" s="95"/>
    </row>
    <row r="112" spans="1:23" s="18" customFormat="1" ht="36.75" customHeight="1" x14ac:dyDescent="0.25">
      <c r="A112" s="1376"/>
      <c r="B112" s="1409"/>
      <c r="C112" s="1386"/>
      <c r="D112" s="1438"/>
      <c r="E112" s="1354"/>
      <c r="F112" s="1440"/>
      <c r="G112" s="59" t="s">
        <v>23</v>
      </c>
      <c r="H112" s="60">
        <f>SUM(H111)</f>
        <v>24.7</v>
      </c>
      <c r="I112" s="60">
        <f t="shared" ref="I112:K112" si="14">SUM(I111)</f>
        <v>18</v>
      </c>
      <c r="J112" s="60">
        <f>SUM(J111)</f>
        <v>18</v>
      </c>
      <c r="K112" s="60">
        <f t="shared" si="14"/>
        <v>18</v>
      </c>
      <c r="L112" s="1438"/>
      <c r="M112" s="1349"/>
      <c r="N112" s="1349"/>
      <c r="O112" s="1349"/>
    </row>
    <row r="113" spans="1:16" s="18" customFormat="1" ht="33" customHeight="1" x14ac:dyDescent="0.25">
      <c r="A113" s="1305" t="s">
        <v>24</v>
      </c>
      <c r="B113" s="1306" t="s">
        <v>38</v>
      </c>
      <c r="C113" s="1307" t="s">
        <v>27</v>
      </c>
      <c r="D113" s="752" t="s">
        <v>96</v>
      </c>
      <c r="E113" s="1437">
        <v>288712070</v>
      </c>
      <c r="F113" s="1433" t="s">
        <v>24</v>
      </c>
      <c r="G113" s="96" t="s">
        <v>21</v>
      </c>
      <c r="H113" s="97">
        <v>12.4</v>
      </c>
      <c r="I113" s="503">
        <v>15</v>
      </c>
      <c r="J113" s="98">
        <v>15</v>
      </c>
      <c r="K113" s="98">
        <v>15</v>
      </c>
      <c r="L113" s="752" t="s">
        <v>97</v>
      </c>
      <c r="M113" s="1197">
        <v>880</v>
      </c>
      <c r="N113" s="1197">
        <v>880</v>
      </c>
      <c r="O113" s="1197">
        <v>880</v>
      </c>
      <c r="P113" s="95"/>
    </row>
    <row r="114" spans="1:16" s="35" customFormat="1" ht="32.25" customHeight="1" x14ac:dyDescent="0.25">
      <c r="A114" s="1305"/>
      <c r="B114" s="1306"/>
      <c r="C114" s="1307"/>
      <c r="D114" s="752"/>
      <c r="E114" s="1308"/>
      <c r="F114" s="1433"/>
      <c r="G114" s="99" t="s">
        <v>23</v>
      </c>
      <c r="H114" s="100">
        <f>SUM(H113)</f>
        <v>12.4</v>
      </c>
      <c r="I114" s="100">
        <f t="shared" ref="I114:K114" si="15">SUM(I113)</f>
        <v>15</v>
      </c>
      <c r="J114" s="100">
        <f>SUM(J113)</f>
        <v>15</v>
      </c>
      <c r="K114" s="100">
        <f t="shared" si="15"/>
        <v>15</v>
      </c>
      <c r="L114" s="752"/>
      <c r="M114" s="1197"/>
      <c r="N114" s="1197"/>
      <c r="O114" s="1197"/>
      <c r="P114" s="53"/>
    </row>
    <row r="115" spans="1:16" s="18" customFormat="1" ht="15.75" x14ac:dyDescent="0.25">
      <c r="A115" s="9" t="s">
        <v>29</v>
      </c>
      <c r="B115" s="1412" t="s">
        <v>98</v>
      </c>
      <c r="C115" s="1412"/>
      <c r="D115" s="1412"/>
      <c r="E115" s="1412"/>
      <c r="F115" s="1412"/>
      <c r="G115" s="1412"/>
      <c r="H115" s="1412"/>
      <c r="I115" s="1412"/>
      <c r="J115" s="1412"/>
      <c r="K115" s="1412"/>
      <c r="L115" s="1412"/>
      <c r="M115" s="1412"/>
      <c r="N115" s="1412"/>
      <c r="O115" s="1412"/>
      <c r="P115" s="95"/>
    </row>
    <row r="116" spans="1:16" s="35" customFormat="1" ht="15.75" x14ac:dyDescent="0.25">
      <c r="A116" s="76" t="s">
        <v>29</v>
      </c>
      <c r="B116" s="77" t="s">
        <v>24</v>
      </c>
      <c r="C116" s="1356" t="s">
        <v>99</v>
      </c>
      <c r="D116" s="1356"/>
      <c r="E116" s="1356"/>
      <c r="F116" s="1356"/>
      <c r="G116" s="1356"/>
      <c r="H116" s="1356"/>
      <c r="I116" s="1356"/>
      <c r="J116" s="1356"/>
      <c r="K116" s="1356"/>
      <c r="L116" s="1356"/>
      <c r="M116" s="1356"/>
      <c r="N116" s="1356"/>
      <c r="O116" s="1356"/>
      <c r="P116" s="23"/>
    </row>
    <row r="117" spans="1:16" s="35" customFormat="1" ht="37.5" customHeight="1" x14ac:dyDescent="0.25">
      <c r="A117" s="1426" t="s">
        <v>29</v>
      </c>
      <c r="B117" s="1427" t="s">
        <v>24</v>
      </c>
      <c r="C117" s="1428" t="s">
        <v>18</v>
      </c>
      <c r="D117" s="1429" t="s">
        <v>100</v>
      </c>
      <c r="E117" s="1354">
        <v>288712070</v>
      </c>
      <c r="F117" s="1353" t="s">
        <v>38</v>
      </c>
      <c r="G117" s="12" t="s">
        <v>21</v>
      </c>
      <c r="H117" s="102">
        <v>46.6</v>
      </c>
      <c r="I117" s="103">
        <v>35</v>
      </c>
      <c r="J117" s="104">
        <v>35</v>
      </c>
      <c r="K117" s="104">
        <v>35</v>
      </c>
      <c r="L117" s="1361" t="s">
        <v>101</v>
      </c>
      <c r="M117" s="1349">
        <v>12</v>
      </c>
      <c r="N117" s="1349">
        <v>8</v>
      </c>
      <c r="O117" s="1349">
        <v>8</v>
      </c>
      <c r="P117" s="47"/>
    </row>
    <row r="118" spans="1:16" s="35" customFormat="1" ht="32.25" customHeight="1" x14ac:dyDescent="0.25">
      <c r="A118" s="1426"/>
      <c r="B118" s="1427"/>
      <c r="C118" s="1428"/>
      <c r="D118" s="1429"/>
      <c r="E118" s="1354"/>
      <c r="F118" s="1353"/>
      <c r="G118" s="59" t="s">
        <v>23</v>
      </c>
      <c r="H118" s="60">
        <f>SUM(H117)</f>
        <v>46.6</v>
      </c>
      <c r="I118" s="60">
        <f>SUM(I117)</f>
        <v>35</v>
      </c>
      <c r="J118" s="60">
        <f>SUM(J117)</f>
        <v>35</v>
      </c>
      <c r="K118" s="60">
        <f t="shared" ref="K118" si="16">SUM(K117)</f>
        <v>35</v>
      </c>
      <c r="L118" s="1361"/>
      <c r="M118" s="1349"/>
      <c r="N118" s="1349"/>
      <c r="O118" s="1349"/>
    </row>
    <row r="119" spans="1:16" s="35" customFormat="1" ht="47.25" x14ac:dyDescent="0.25">
      <c r="A119" s="1434" t="s">
        <v>29</v>
      </c>
      <c r="B119" s="1435" t="s">
        <v>24</v>
      </c>
      <c r="C119" s="1436" t="s">
        <v>24</v>
      </c>
      <c r="D119" s="1363" t="s">
        <v>802</v>
      </c>
      <c r="E119" s="1364">
        <v>288712070</v>
      </c>
      <c r="F119" s="1365" t="s">
        <v>38</v>
      </c>
      <c r="G119" s="105" t="s">
        <v>42</v>
      </c>
      <c r="H119" s="106">
        <v>284</v>
      </c>
      <c r="I119" s="107">
        <v>285</v>
      </c>
      <c r="J119" s="108">
        <v>285</v>
      </c>
      <c r="K119" s="108">
        <v>285</v>
      </c>
      <c r="L119" s="604" t="s">
        <v>671</v>
      </c>
      <c r="M119" s="605" t="s">
        <v>670</v>
      </c>
      <c r="N119" s="606" t="s">
        <v>670</v>
      </c>
      <c r="O119" s="607" t="s">
        <v>670</v>
      </c>
      <c r="P119" s="101"/>
    </row>
    <row r="120" spans="1:16" s="35" customFormat="1" ht="30.75" customHeight="1" x14ac:dyDescent="0.25">
      <c r="A120" s="1434"/>
      <c r="B120" s="1435"/>
      <c r="C120" s="1436"/>
      <c r="D120" s="1363"/>
      <c r="E120" s="1364"/>
      <c r="F120" s="1365"/>
      <c r="G120" s="105" t="s">
        <v>21</v>
      </c>
      <c r="H120" s="106"/>
      <c r="I120" s="107">
        <v>15</v>
      </c>
      <c r="J120" s="108">
        <v>10</v>
      </c>
      <c r="K120" s="108">
        <v>10</v>
      </c>
      <c r="L120" s="1357" t="s">
        <v>775</v>
      </c>
      <c r="M120" s="1358">
        <v>1</v>
      </c>
      <c r="N120" s="1359">
        <v>1</v>
      </c>
      <c r="O120" s="1360">
        <v>1</v>
      </c>
      <c r="P120" s="47"/>
    </row>
    <row r="121" spans="1:16" s="35" customFormat="1" ht="27" customHeight="1" x14ac:dyDescent="0.25">
      <c r="A121" s="1434"/>
      <c r="B121" s="1435"/>
      <c r="C121" s="1436"/>
      <c r="D121" s="1363"/>
      <c r="E121" s="1364"/>
      <c r="F121" s="1365"/>
      <c r="G121" s="109" t="s">
        <v>23</v>
      </c>
      <c r="H121" s="110">
        <f>SUM(H119:H120)</f>
        <v>284</v>
      </c>
      <c r="I121" s="110">
        <f>SUM(I119:I120)</f>
        <v>300</v>
      </c>
      <c r="J121" s="110">
        <f>SUM(J119:J120)</f>
        <v>295</v>
      </c>
      <c r="K121" s="110">
        <f>SUM(K119:K120)</f>
        <v>295</v>
      </c>
      <c r="L121" s="1357"/>
      <c r="M121" s="1358"/>
      <c r="N121" s="1359"/>
      <c r="O121" s="1360"/>
      <c r="P121" s="513"/>
    </row>
    <row r="122" spans="1:16" s="35" customFormat="1" ht="15.75" x14ac:dyDescent="0.25">
      <c r="A122" s="76" t="s">
        <v>32</v>
      </c>
      <c r="B122" s="1355" t="s">
        <v>629</v>
      </c>
      <c r="C122" s="1355"/>
      <c r="D122" s="1355"/>
      <c r="E122" s="1355"/>
      <c r="F122" s="1355"/>
      <c r="G122" s="1355"/>
      <c r="H122" s="1355"/>
      <c r="I122" s="1355"/>
      <c r="J122" s="1355"/>
      <c r="K122" s="1355"/>
      <c r="L122" s="1355"/>
      <c r="M122" s="1355"/>
      <c r="N122" s="1355"/>
      <c r="O122" s="1355"/>
      <c r="P122" s="514"/>
    </row>
    <row r="123" spans="1:16" s="35" customFormat="1" ht="15.75" x14ac:dyDescent="0.25">
      <c r="A123" s="76" t="s">
        <v>32</v>
      </c>
      <c r="B123" s="77" t="s">
        <v>18</v>
      </c>
      <c r="C123" s="1356" t="s">
        <v>102</v>
      </c>
      <c r="D123" s="1356"/>
      <c r="E123" s="1356"/>
      <c r="F123" s="1356"/>
      <c r="G123" s="1356"/>
      <c r="H123" s="1356"/>
      <c r="I123" s="1356"/>
      <c r="J123" s="1356"/>
      <c r="K123" s="1356"/>
      <c r="L123" s="1356"/>
      <c r="M123" s="1356"/>
      <c r="N123" s="1356"/>
      <c r="O123" s="1356"/>
      <c r="P123" s="83"/>
    </row>
    <row r="124" spans="1:16" s="18" customFormat="1" ht="26.25" customHeight="1" x14ac:dyDescent="0.25">
      <c r="A124" s="1426" t="s">
        <v>32</v>
      </c>
      <c r="B124" s="1427" t="s">
        <v>18</v>
      </c>
      <c r="C124" s="1428" t="s">
        <v>24</v>
      </c>
      <c r="D124" s="1429" t="s">
        <v>653</v>
      </c>
      <c r="E124" s="1354">
        <v>288712070</v>
      </c>
      <c r="F124" s="1353" t="s">
        <v>27</v>
      </c>
      <c r="G124" s="12" t="s">
        <v>42</v>
      </c>
      <c r="H124" s="104">
        <v>1626.2</v>
      </c>
      <c r="I124" s="103">
        <v>1700</v>
      </c>
      <c r="J124" s="32">
        <v>1700</v>
      </c>
      <c r="K124" s="32">
        <v>1700</v>
      </c>
      <c r="L124" s="1361" t="s">
        <v>675</v>
      </c>
      <c r="M124" s="1351" t="s">
        <v>676</v>
      </c>
      <c r="N124" s="1362">
        <v>3.2</v>
      </c>
      <c r="O124" s="1362">
        <v>3.2</v>
      </c>
      <c r="P124" s="68"/>
    </row>
    <row r="125" spans="1:16" s="18" customFormat="1" ht="27" customHeight="1" x14ac:dyDescent="0.25">
      <c r="A125" s="1426"/>
      <c r="B125" s="1427"/>
      <c r="C125" s="1428"/>
      <c r="D125" s="1429"/>
      <c r="E125" s="1388"/>
      <c r="F125" s="1353"/>
      <c r="G125" s="12" t="s">
        <v>21</v>
      </c>
      <c r="H125" s="104">
        <v>392.5</v>
      </c>
      <c r="I125" s="103">
        <v>400</v>
      </c>
      <c r="J125" s="32">
        <v>400</v>
      </c>
      <c r="K125" s="32">
        <v>400</v>
      </c>
      <c r="L125" s="1361"/>
      <c r="M125" s="1362"/>
      <c r="N125" s="1362"/>
      <c r="O125" s="1362"/>
      <c r="P125" s="1"/>
    </row>
    <row r="126" spans="1:16" s="18" customFormat="1" ht="26.25" customHeight="1" x14ac:dyDescent="0.25">
      <c r="A126" s="1426"/>
      <c r="B126" s="1427"/>
      <c r="C126" s="1428"/>
      <c r="D126" s="1429"/>
      <c r="E126" s="1388"/>
      <c r="F126" s="1353"/>
      <c r="G126" s="65" t="s">
        <v>23</v>
      </c>
      <c r="H126" s="66">
        <f>SUM(H124:H125)</f>
        <v>2018.7</v>
      </c>
      <c r="I126" s="66">
        <f t="shared" ref="I126:K126" si="17">SUM(I124:I125)</f>
        <v>2100</v>
      </c>
      <c r="J126" s="66">
        <f>SUM(J124:J125)</f>
        <v>2100</v>
      </c>
      <c r="K126" s="66">
        <f t="shared" si="17"/>
        <v>2100</v>
      </c>
      <c r="L126" s="1361"/>
      <c r="M126" s="1362"/>
      <c r="N126" s="1362"/>
      <c r="O126" s="1362"/>
      <c r="P126" s="1"/>
    </row>
    <row r="127" spans="1:16" s="18" customFormat="1" ht="15.75" x14ac:dyDescent="0.25">
      <c r="A127" s="76" t="s">
        <v>32</v>
      </c>
      <c r="B127" s="77" t="s">
        <v>24</v>
      </c>
      <c r="C127" s="1418" t="s">
        <v>103</v>
      </c>
      <c r="D127" s="1418"/>
      <c r="E127" s="1418"/>
      <c r="F127" s="1418"/>
      <c r="G127" s="1418"/>
      <c r="H127" s="1418"/>
      <c r="I127" s="1418"/>
      <c r="J127" s="1418"/>
      <c r="K127" s="1418"/>
      <c r="L127" s="1418"/>
      <c r="M127" s="1418"/>
      <c r="N127" s="1418"/>
      <c r="O127" s="1418"/>
    </row>
    <row r="128" spans="1:16" s="18" customFormat="1" ht="30" customHeight="1" x14ac:dyDescent="0.25">
      <c r="A128" s="1426" t="s">
        <v>32</v>
      </c>
      <c r="B128" s="1427" t="s">
        <v>24</v>
      </c>
      <c r="C128" s="1428" t="s">
        <v>18</v>
      </c>
      <c r="D128" s="1361" t="s">
        <v>760</v>
      </c>
      <c r="E128" s="1354">
        <v>288712070</v>
      </c>
      <c r="F128" s="1353" t="s">
        <v>29</v>
      </c>
      <c r="G128" s="12" t="s">
        <v>21</v>
      </c>
      <c r="H128" s="102">
        <v>9.6</v>
      </c>
      <c r="I128" s="112"/>
      <c r="J128" s="104">
        <v>100</v>
      </c>
      <c r="K128" s="104"/>
      <c r="L128" s="1415" t="s">
        <v>738</v>
      </c>
      <c r="M128" s="1430"/>
      <c r="N128" s="1394" t="s">
        <v>774</v>
      </c>
      <c r="O128" s="1416"/>
      <c r="P128" s="35"/>
    </row>
    <row r="129" spans="1:64" s="18" customFormat="1" ht="23.25" customHeight="1" x14ac:dyDescent="0.25">
      <c r="A129" s="1426"/>
      <c r="B129" s="1427"/>
      <c r="C129" s="1428"/>
      <c r="D129" s="1361"/>
      <c r="E129" s="1388"/>
      <c r="F129" s="1353"/>
      <c r="G129" s="12" t="s">
        <v>41</v>
      </c>
      <c r="H129" s="102"/>
      <c r="I129" s="111"/>
      <c r="J129" s="104"/>
      <c r="K129" s="104"/>
      <c r="L129" s="1415"/>
      <c r="M129" s="1431"/>
      <c r="N129" s="1420"/>
      <c r="O129" s="1362"/>
      <c r="P129" s="35"/>
    </row>
    <row r="130" spans="1:64" s="18" customFormat="1" ht="23.25" customHeight="1" x14ac:dyDescent="0.25">
      <c r="A130" s="1426"/>
      <c r="B130" s="1427"/>
      <c r="C130" s="1428"/>
      <c r="D130" s="1361"/>
      <c r="E130" s="1388"/>
      <c r="F130" s="1353"/>
      <c r="G130" s="12" t="s">
        <v>42</v>
      </c>
      <c r="H130" s="102"/>
      <c r="I130" s="111"/>
      <c r="J130" s="104">
        <v>100</v>
      </c>
      <c r="K130" s="104"/>
      <c r="L130" s="1415"/>
      <c r="M130" s="1431"/>
      <c r="N130" s="1420"/>
      <c r="O130" s="1362"/>
      <c r="P130" s="35"/>
    </row>
    <row r="131" spans="1:64" s="18" customFormat="1" ht="24" customHeight="1" x14ac:dyDescent="0.25">
      <c r="A131" s="1426"/>
      <c r="B131" s="1427"/>
      <c r="C131" s="1428"/>
      <c r="D131" s="1361"/>
      <c r="E131" s="1388"/>
      <c r="F131" s="1353"/>
      <c r="G131" s="12" t="s">
        <v>22</v>
      </c>
      <c r="H131" s="102"/>
      <c r="I131" s="111"/>
      <c r="J131" s="104"/>
      <c r="K131" s="104"/>
      <c r="L131" s="1415"/>
      <c r="M131" s="1431"/>
      <c r="N131" s="1420"/>
      <c r="O131" s="1362"/>
      <c r="U131" s="115"/>
    </row>
    <row r="132" spans="1:64" s="18" customFormat="1" ht="30.75" customHeight="1" x14ac:dyDescent="0.25">
      <c r="A132" s="1426"/>
      <c r="B132" s="1427"/>
      <c r="C132" s="1428"/>
      <c r="D132" s="1361"/>
      <c r="E132" s="1388"/>
      <c r="F132" s="1353"/>
      <c r="G132" s="59" t="s">
        <v>23</v>
      </c>
      <c r="H132" s="60">
        <f>SUM(H128:H131)</f>
        <v>9.6</v>
      </c>
      <c r="I132" s="60"/>
      <c r="J132" s="60">
        <f>SUM(J128:J131)</f>
        <v>200</v>
      </c>
      <c r="K132" s="60"/>
      <c r="L132" s="1415"/>
      <c r="M132" s="1432"/>
      <c r="N132" s="1420"/>
      <c r="O132" s="1362"/>
    </row>
    <row r="133" spans="1:64" s="18" customFormat="1" ht="23.25" customHeight="1" x14ac:dyDescent="0.25">
      <c r="A133" s="1426" t="s">
        <v>32</v>
      </c>
      <c r="B133" s="1427" t="s">
        <v>24</v>
      </c>
      <c r="C133" s="1428" t="s">
        <v>45</v>
      </c>
      <c r="D133" s="1429" t="s">
        <v>645</v>
      </c>
      <c r="E133" s="1354">
        <v>288712070</v>
      </c>
      <c r="F133" s="1419" t="s">
        <v>29</v>
      </c>
      <c r="G133" s="113" t="s">
        <v>21</v>
      </c>
      <c r="H133" s="21">
        <v>33.6</v>
      </c>
      <c r="I133" s="114"/>
      <c r="J133" s="32"/>
      <c r="K133" s="21"/>
      <c r="L133" s="1415" t="s">
        <v>105</v>
      </c>
      <c r="M133" s="1362">
        <v>189</v>
      </c>
      <c r="N133" s="1416"/>
      <c r="O133" s="1417"/>
    </row>
    <row r="134" spans="1:64" s="18" customFormat="1" ht="29.45" customHeight="1" x14ac:dyDescent="0.25">
      <c r="A134" s="1426"/>
      <c r="B134" s="1427"/>
      <c r="C134" s="1428"/>
      <c r="D134" s="1429"/>
      <c r="E134" s="1388"/>
      <c r="F134" s="1419"/>
      <c r="G134" s="31" t="s">
        <v>41</v>
      </c>
      <c r="H134" s="21"/>
      <c r="I134" s="114"/>
      <c r="J134" s="32"/>
      <c r="K134" s="21"/>
      <c r="L134" s="1415"/>
      <c r="M134" s="1362"/>
      <c r="N134" s="1362"/>
      <c r="O134" s="1417"/>
    </row>
    <row r="135" spans="1:64" s="18" customFormat="1" ht="31.9" customHeight="1" x14ac:dyDescent="0.25">
      <c r="A135" s="1426"/>
      <c r="B135" s="1427"/>
      <c r="C135" s="1428"/>
      <c r="D135" s="1429"/>
      <c r="E135" s="1388"/>
      <c r="F135" s="1419"/>
      <c r="G135" s="31" t="s">
        <v>22</v>
      </c>
      <c r="H135" s="21">
        <v>102.1</v>
      </c>
      <c r="I135" s="114"/>
      <c r="J135" s="32"/>
      <c r="K135" s="21"/>
      <c r="L135" s="1415"/>
      <c r="M135" s="1362"/>
      <c r="N135" s="1362"/>
      <c r="O135" s="1417"/>
    </row>
    <row r="136" spans="1:64" ht="30" customHeight="1" x14ac:dyDescent="0.25">
      <c r="A136" s="1426"/>
      <c r="B136" s="1427"/>
      <c r="C136" s="1428"/>
      <c r="D136" s="1429"/>
      <c r="E136" s="1388"/>
      <c r="F136" s="1419"/>
      <c r="G136" s="116" t="s">
        <v>23</v>
      </c>
      <c r="H136" s="117">
        <f>SUM(H133:H135)</f>
        <v>135.69999999999999</v>
      </c>
      <c r="I136" s="118"/>
      <c r="J136" s="118"/>
      <c r="K136" s="117"/>
      <c r="L136" s="1415"/>
      <c r="M136" s="1362"/>
      <c r="N136" s="1362"/>
      <c r="O136" s="1417"/>
      <c r="P136" s="18"/>
    </row>
    <row r="137" spans="1:64" ht="30" customHeight="1" x14ac:dyDescent="0.25">
      <c r="A137" s="1384" t="s">
        <v>32</v>
      </c>
      <c r="B137" s="1385" t="s">
        <v>24</v>
      </c>
      <c r="C137" s="1386" t="s">
        <v>27</v>
      </c>
      <c r="D137" s="1361" t="s">
        <v>761</v>
      </c>
      <c r="E137" s="1354" t="s">
        <v>106</v>
      </c>
      <c r="F137" s="1419" t="s">
        <v>29</v>
      </c>
      <c r="G137" s="37" t="s">
        <v>21</v>
      </c>
      <c r="H137" s="120">
        <v>95</v>
      </c>
      <c r="I137" s="82"/>
      <c r="J137" s="39"/>
      <c r="K137" s="120"/>
      <c r="L137" s="1415" t="s">
        <v>677</v>
      </c>
      <c r="M137" s="1416" t="s">
        <v>678</v>
      </c>
      <c r="N137" s="1416"/>
      <c r="O137" s="1417"/>
      <c r="P137" s="18"/>
    </row>
    <row r="138" spans="1:64" ht="28.15" customHeight="1" x14ac:dyDescent="0.25">
      <c r="A138" s="1384"/>
      <c r="B138" s="1385"/>
      <c r="C138" s="1386"/>
      <c r="D138" s="1361"/>
      <c r="E138" s="1388"/>
      <c r="F138" s="1419"/>
      <c r="G138" s="37" t="s">
        <v>41</v>
      </c>
      <c r="H138" s="120"/>
      <c r="I138" s="42">
        <v>353.4</v>
      </c>
      <c r="J138" s="39"/>
      <c r="K138" s="119"/>
      <c r="L138" s="1415"/>
      <c r="M138" s="1362"/>
      <c r="N138" s="1362"/>
      <c r="O138" s="1417"/>
      <c r="P138" s="18"/>
    </row>
    <row r="139" spans="1:64" ht="26.25" customHeight="1" x14ac:dyDescent="0.25">
      <c r="A139" s="1384"/>
      <c r="B139" s="1385"/>
      <c r="C139" s="1386"/>
      <c r="D139" s="1361"/>
      <c r="E139" s="1388"/>
      <c r="F139" s="1419"/>
      <c r="G139" s="37" t="s">
        <v>44</v>
      </c>
      <c r="H139" s="13">
        <v>109.8</v>
      </c>
      <c r="I139" s="82"/>
      <c r="J139" s="39"/>
      <c r="K139" s="119"/>
      <c r="L139" s="1415"/>
      <c r="M139" s="1362"/>
      <c r="N139" s="1362"/>
      <c r="O139" s="1417"/>
    </row>
    <row r="140" spans="1:64" ht="24.75" customHeight="1" x14ac:dyDescent="0.25">
      <c r="A140" s="1384"/>
      <c r="B140" s="1385"/>
      <c r="C140" s="1386"/>
      <c r="D140" s="1361"/>
      <c r="E140" s="1388"/>
      <c r="F140" s="1419"/>
      <c r="G140" s="37" t="s">
        <v>22</v>
      </c>
      <c r="H140" s="13"/>
      <c r="I140" s="82">
        <v>813.4</v>
      </c>
      <c r="J140" s="39"/>
      <c r="K140" s="119"/>
      <c r="L140" s="1415"/>
      <c r="M140" s="1362"/>
      <c r="N140" s="1362"/>
      <c r="O140" s="1417"/>
    </row>
    <row r="141" spans="1:64" ht="26.25" customHeight="1" x14ac:dyDescent="0.25">
      <c r="A141" s="1384"/>
      <c r="B141" s="1385"/>
      <c r="C141" s="1386"/>
      <c r="D141" s="1361"/>
      <c r="E141" s="1388"/>
      <c r="F141" s="1419"/>
      <c r="G141" s="116" t="s">
        <v>23</v>
      </c>
      <c r="H141" s="117">
        <f>SUM(H137:H139)</f>
        <v>204.8</v>
      </c>
      <c r="I141" s="118">
        <f>SUM(I137:I140)</f>
        <v>1166.8</v>
      </c>
      <c r="J141" s="118"/>
      <c r="K141" s="117"/>
      <c r="L141" s="1415"/>
      <c r="M141" s="1362"/>
      <c r="N141" s="1362"/>
      <c r="O141" s="1417"/>
    </row>
    <row r="142" spans="1:64" ht="15.75" customHeight="1" x14ac:dyDescent="0.25">
      <c r="A142" s="121">
        <v>12</v>
      </c>
      <c r="B142" s="1425" t="s">
        <v>107</v>
      </c>
      <c r="C142" s="1425"/>
      <c r="D142" s="1425"/>
      <c r="E142" s="1425"/>
      <c r="F142" s="1425"/>
      <c r="G142" s="1425"/>
      <c r="H142" s="122">
        <f>SUM(H14,H17,H19,H22,H25,H31,H34,H40,H45,H50,H52,H56,H58,H62,H65,H68,H71,H75,H78,H81,H83,H87,H91,H94,H97,H98,H105,H110,H112,H114,H118,H121,H126,H132,H136,H141)</f>
        <v>4542.1000000000004</v>
      </c>
      <c r="I142" s="122">
        <f>SUM(I14,I17,I19,I22,I25,I31,I34,I40,I42,I45,I50,I52,I56,I58,I62,I65,I68,I71,I75,I78,I81,I83,I87,I91,I94,I97,I98,I105,I110,I112,I114,I118,I121,I126,I132,I136,I141)</f>
        <v>5847.9000000000005</v>
      </c>
      <c r="J142" s="122">
        <f t="shared" ref="J142:K142" si="18">SUM(J14,J17,J19,J22,J25,J31,J34,J40,J42,J45,J50,J52,J56,J58,J62,J65,J68,J71,J75,J78,J81,J83,J87,J91,J94,J97,J98,J105,J110,J112,J114,J118,J121,J126,J132,J136,J141)</f>
        <v>4855.7</v>
      </c>
      <c r="K142" s="122">
        <f t="shared" si="18"/>
        <v>5046.6000000000004</v>
      </c>
      <c r="L142" s="1422"/>
      <c r="M142" s="1422"/>
      <c r="N142" s="1422"/>
      <c r="O142" s="1422"/>
    </row>
    <row r="143" spans="1:64" s="1" customFormat="1" ht="15.75" x14ac:dyDescent="0.25">
      <c r="A143" s="123"/>
      <c r="B143" s="123"/>
      <c r="C143" s="123"/>
      <c r="D143" s="123"/>
      <c r="E143" s="123"/>
      <c r="F143" s="123"/>
      <c r="G143" s="124"/>
      <c r="H143" s="123"/>
      <c r="I143" s="123"/>
      <c r="J143" s="123"/>
      <c r="K143" s="123"/>
      <c r="L143" s="123"/>
      <c r="M143" s="125"/>
      <c r="N143" s="123"/>
      <c r="O143" s="123"/>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row>
    <row r="144" spans="1:64" s="1" customFormat="1" ht="15.75" x14ac:dyDescent="0.25">
      <c r="A144" s="126"/>
      <c r="B144" s="126"/>
      <c r="C144" s="126"/>
      <c r="D144" s="123"/>
      <c r="E144" s="123"/>
      <c r="F144" s="123"/>
      <c r="G144" s="124"/>
      <c r="H144" s="123"/>
      <c r="I144" s="1423"/>
      <c r="J144" s="1423"/>
      <c r="K144" s="123"/>
      <c r="L144" s="123"/>
      <c r="M144" s="126"/>
      <c r="N144" s="126"/>
      <c r="O144" s="126"/>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row>
    <row r="145" spans="1:64" s="1" customFormat="1" ht="15.75" customHeight="1" x14ac:dyDescent="0.25">
      <c r="A145" s="127"/>
      <c r="B145" s="128"/>
      <c r="C145" s="128"/>
      <c r="D145" s="128"/>
      <c r="E145" s="128"/>
      <c r="F145" s="129"/>
      <c r="G145" s="1253" t="s">
        <v>108</v>
      </c>
      <c r="H145" s="1424"/>
      <c r="I145" s="1424"/>
      <c r="J145" s="130"/>
      <c r="K145" s="130"/>
      <c r="L145" s="123"/>
      <c r="M145" s="126"/>
      <c r="N145" s="126"/>
      <c r="O145" s="126"/>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row>
    <row r="146" spans="1:64" s="1" customFormat="1" ht="15.75" customHeight="1" x14ac:dyDescent="0.25">
      <c r="A146" s="127"/>
      <c r="B146" s="128"/>
      <c r="C146" s="128"/>
      <c r="D146" s="128"/>
      <c r="E146" s="128"/>
      <c r="F146" s="129"/>
      <c r="G146" s="131"/>
      <c r="H146" s="132"/>
      <c r="I146" s="132"/>
      <c r="J146" s="130"/>
      <c r="K146" s="130"/>
      <c r="L146" s="4"/>
      <c r="M146" s="18"/>
      <c r="N146" s="18"/>
      <c r="O146" s="18"/>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row>
    <row r="147" spans="1:64" s="1" customFormat="1" ht="51.75" customHeight="1" x14ac:dyDescent="0.25">
      <c r="A147" s="1292" t="s">
        <v>109</v>
      </c>
      <c r="B147" s="1293"/>
      <c r="C147" s="1293"/>
      <c r="D147" s="1293"/>
      <c r="E147" s="1293"/>
      <c r="F147" s="1293"/>
      <c r="G147" s="1294"/>
      <c r="H147" s="133" t="s">
        <v>657</v>
      </c>
      <c r="I147" s="133" t="s">
        <v>660</v>
      </c>
      <c r="J147" s="133" t="s">
        <v>110</v>
      </c>
      <c r="K147" s="133" t="s">
        <v>661</v>
      </c>
      <c r="L147" s="4"/>
      <c r="M147" s="18"/>
      <c r="N147" s="18"/>
      <c r="O147" s="18"/>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row>
    <row r="148" spans="1:64" s="4" customFormat="1" ht="15.75" customHeight="1" x14ac:dyDescent="0.25">
      <c r="A148" s="1282" t="s">
        <v>111</v>
      </c>
      <c r="B148" s="1283"/>
      <c r="C148" s="1283"/>
      <c r="D148" s="1283"/>
      <c r="E148" s="1283"/>
      <c r="F148" s="1283"/>
      <c r="G148" s="1284"/>
      <c r="H148" s="134">
        <f>SUM(H149:H152)</f>
        <v>4131.8999999999996</v>
      </c>
      <c r="I148" s="135">
        <f>SUM(I149:I152)</f>
        <v>4568.2000000000007</v>
      </c>
      <c r="J148" s="134">
        <f>SUM(J149:J152)</f>
        <v>4182.7000000000007</v>
      </c>
      <c r="K148" s="134">
        <f>SUM(K149:K152)</f>
        <v>3783.6</v>
      </c>
      <c r="L148" s="18"/>
      <c r="M148" s="18"/>
      <c r="N148" s="18"/>
      <c r="O148" s="18"/>
      <c r="P148" s="1"/>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row>
    <row r="149" spans="1:64" s="4" customFormat="1" ht="15.75" customHeight="1" x14ac:dyDescent="0.25">
      <c r="A149" s="1295" t="s">
        <v>112</v>
      </c>
      <c r="B149" s="1296"/>
      <c r="C149" s="1296"/>
      <c r="D149" s="1296"/>
      <c r="E149" s="1296"/>
      <c r="F149" s="1296"/>
      <c r="G149" s="1297"/>
      <c r="H149" s="136">
        <f>SUM(H12,H16,H18,H21,H24,H29,H32,H39,H41,H44,H48,H51,H54,H57,H61,H63,H66,H69,H74,H76,H80,H82,H85,H89,H93,H96,H98,H104,H110,H111,H113,H117,H120,H125,H128,H133,H137)</f>
        <v>2180.9999999999995</v>
      </c>
      <c r="I149" s="136">
        <f>SUM(I12,I16,I18,I21,I24,I29,I32,I39,I41,I44,I48,I51,I54,I57,I61,I63,I66,I69,I74,I76,I80,I82,I85,I89,I93,I96,I98,I104,I110,I111,I113,I117,I120,I125,I128,I133,I137)</f>
        <v>2196.3000000000002</v>
      </c>
      <c r="J149" s="136">
        <f>SUM(J12,J16,J18,J21,J24,J29,J32,J39,J41,J44,J48,J51,J54,J57,J61,J63,J66,J69,J74,J76,J80,J82,J85,J89,J93,J96,J98,J104,J110,J111,J113,J117,J120,J125,J128,J133,J137)</f>
        <v>2079.3000000000002</v>
      </c>
      <c r="K149" s="136">
        <f>SUM(K12,K16,K18,K21,K24,K29,K32,K39,K41,K44,K48,K51,K54,K57,K61,K63,K66,K69,K74,K76,K80,K82,K85,K89,K93,K96,K98,K104,K110,K111,K113,K117,K120,K125,K128,K133,K137)</f>
        <v>1780.1999999999998</v>
      </c>
      <c r="M149" s="18"/>
      <c r="N149" s="18"/>
      <c r="O149" s="18"/>
      <c r="P149" s="1"/>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row>
    <row r="150" spans="1:64" s="4" customFormat="1" ht="15.75" customHeight="1" x14ac:dyDescent="0.25">
      <c r="A150" s="1264" t="s">
        <v>113</v>
      </c>
      <c r="B150" s="1265"/>
      <c r="C150" s="1265"/>
      <c r="D150" s="1265"/>
      <c r="E150" s="1265"/>
      <c r="F150" s="1265"/>
      <c r="G150" s="1266"/>
      <c r="H150" s="136">
        <f>SUM(H11)</f>
        <v>11.7</v>
      </c>
      <c r="I150" s="136">
        <f>SUM(I11)</f>
        <v>9.8000000000000007</v>
      </c>
      <c r="J150" s="136">
        <f>SUM(J11)</f>
        <v>15</v>
      </c>
      <c r="K150" s="136">
        <f>SUM(K11)</f>
        <v>15</v>
      </c>
      <c r="M150" s="2"/>
      <c r="N150" s="2"/>
      <c r="O150" s="2"/>
      <c r="P150" s="1"/>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row>
    <row r="151" spans="1:64" s="4" customFormat="1" ht="15.75" customHeight="1" x14ac:dyDescent="0.25">
      <c r="A151" s="1264" t="s">
        <v>114</v>
      </c>
      <c r="B151" s="1265"/>
      <c r="C151" s="1265"/>
      <c r="D151" s="1265"/>
      <c r="E151" s="1265"/>
      <c r="F151" s="1265"/>
      <c r="G151" s="1266"/>
      <c r="H151" s="136">
        <f>SUM(H30,H33,H38,H43,H47,H55,H72,H119,H124,H130)</f>
        <v>1939.2</v>
      </c>
      <c r="I151" s="136">
        <f>SUM(I30,I33,I38,I43,I47,I55,I72,I119,I124,I130)</f>
        <v>1989.1</v>
      </c>
      <c r="J151" s="136">
        <f>SUM(J30,J33,J38,J43,J47,J55,J72,J119,J124,J130)</f>
        <v>2088.4</v>
      </c>
      <c r="K151" s="136">
        <f>SUM(K30,K33,K38,K43,K47,K55,K72,K119,K124,K130)</f>
        <v>1988.4</v>
      </c>
      <c r="M151" s="137"/>
      <c r="P151" s="1"/>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row>
    <row r="152" spans="1:64" s="4" customFormat="1" ht="15.75" customHeight="1" x14ac:dyDescent="0.25">
      <c r="A152" s="1298" t="s">
        <v>115</v>
      </c>
      <c r="B152" s="1299"/>
      <c r="C152" s="1299"/>
      <c r="D152" s="1299"/>
      <c r="E152" s="1299"/>
      <c r="F152" s="1299"/>
      <c r="G152" s="1300"/>
      <c r="H152" s="136">
        <f>SUM(H27,H36,H46,H67,H70,H77,H86,H102,H129,H134,H138)</f>
        <v>0</v>
      </c>
      <c r="I152" s="136">
        <f>SUM(I27,I36,I46,I67,I70,I77,I86,I102,I129,I134,I138)</f>
        <v>373</v>
      </c>
      <c r="J152" s="136">
        <f>SUM(J27,J36,J46,J67,J70,J77,J86,J102,J129,J134,J138)</f>
        <v>0</v>
      </c>
      <c r="K152" s="136">
        <f>SUM(K27,K36,K46,K67,K70,K77,K86,K102,K129,K134,K138)</f>
        <v>0</v>
      </c>
      <c r="M152" s="137"/>
      <c r="P152" s="1"/>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row>
    <row r="153" spans="1:64" ht="15.75" customHeight="1" x14ac:dyDescent="0.25">
      <c r="A153" s="1282" t="s">
        <v>116</v>
      </c>
      <c r="B153" s="1283"/>
      <c r="C153" s="1283"/>
      <c r="D153" s="1283"/>
      <c r="E153" s="1283"/>
      <c r="F153" s="1283"/>
      <c r="G153" s="1284"/>
      <c r="H153" s="134">
        <f>SUM(H154:H156)</f>
        <v>410.2</v>
      </c>
      <c r="I153" s="135">
        <f>SUM(I154:I156)</f>
        <v>1279.7</v>
      </c>
      <c r="J153" s="134">
        <f>SUM(J154:J156)</f>
        <v>673</v>
      </c>
      <c r="K153" s="134">
        <f>SUM(K154:K156)</f>
        <v>1263</v>
      </c>
    </row>
    <row r="154" spans="1:64" s="4" customFormat="1" ht="15.75" customHeight="1" x14ac:dyDescent="0.25">
      <c r="A154" s="1285" t="s">
        <v>117</v>
      </c>
      <c r="B154" s="1286"/>
      <c r="C154" s="1286"/>
      <c r="D154" s="1286"/>
      <c r="E154" s="1286"/>
      <c r="F154" s="1286"/>
      <c r="G154" s="1287"/>
      <c r="H154" s="136">
        <f>SUM(H13,H28,H37,H49,H64,H73,H84,H92,H103,H131,H135,H140)</f>
        <v>300.39999999999998</v>
      </c>
      <c r="I154" s="136">
        <f>SUM(I13,I28,I37,I49,I64,I73,I84,I92,I103,I131,I135,I140)</f>
        <v>1279.7</v>
      </c>
      <c r="J154" s="136">
        <f>SUM(J13,J28,J37,J49,J64,J73,J84,J92,J103,J131,J135,J140)</f>
        <v>673</v>
      </c>
      <c r="K154" s="136">
        <f>SUM(K13,K28,K37,K49,K64,K73,K84,K92,K103,K131,K135,K140)</f>
        <v>1263</v>
      </c>
      <c r="M154" s="137"/>
      <c r="P154" s="1"/>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row>
    <row r="155" spans="1:64" ht="15.75" x14ac:dyDescent="0.25">
      <c r="A155" s="1275" t="s">
        <v>118</v>
      </c>
      <c r="B155" s="1276"/>
      <c r="C155" s="1276"/>
      <c r="D155" s="1276"/>
      <c r="E155" s="1276"/>
      <c r="F155" s="1276"/>
      <c r="G155" s="1277"/>
      <c r="H155" s="136">
        <f>SUM(H90,H139)</f>
        <v>109.8</v>
      </c>
      <c r="I155" s="136">
        <f>SUM(I90,I139)</f>
        <v>0</v>
      </c>
      <c r="J155" s="136">
        <f>SUM(J90,J139)</f>
        <v>0</v>
      </c>
      <c r="K155" s="136">
        <f>SUM(K90,K139)</f>
        <v>0</v>
      </c>
    </row>
    <row r="156" spans="1:64" ht="15.75" x14ac:dyDescent="0.25">
      <c r="A156" s="1275" t="s">
        <v>119</v>
      </c>
      <c r="B156" s="1276"/>
      <c r="C156" s="1276"/>
      <c r="D156" s="1276"/>
      <c r="E156" s="1276"/>
      <c r="F156" s="1276"/>
      <c r="G156" s="1277"/>
      <c r="H156" s="138"/>
      <c r="I156" s="138"/>
      <c r="J156" s="138"/>
      <c r="K156" s="138"/>
    </row>
    <row r="157" spans="1:64" ht="15.75" x14ac:dyDescent="0.25">
      <c r="A157" s="1288" t="s">
        <v>120</v>
      </c>
      <c r="B157" s="1289"/>
      <c r="C157" s="1289"/>
      <c r="D157" s="1289"/>
      <c r="E157" s="1289"/>
      <c r="F157" s="1289"/>
      <c r="G157" s="1290"/>
      <c r="H157" s="139">
        <f>SUM(H148,H153)</f>
        <v>4542.0999999999995</v>
      </c>
      <c r="I157" s="139">
        <f>SUM(I148,I153)</f>
        <v>5847.9000000000005</v>
      </c>
      <c r="J157" s="139">
        <f>SUM(J148,J153)</f>
        <v>4855.7000000000007</v>
      </c>
      <c r="K157" s="139">
        <f>SUM(K148,K153)</f>
        <v>5046.6000000000004</v>
      </c>
    </row>
    <row r="158" spans="1:64" x14ac:dyDescent="0.25">
      <c r="A158" s="140"/>
      <c r="B158" s="140"/>
      <c r="C158" s="140"/>
      <c r="D158" s="141"/>
      <c r="E158" s="140"/>
      <c r="F158" s="140"/>
      <c r="G158" s="142"/>
      <c r="H158" s="140"/>
      <c r="I158" s="140"/>
      <c r="J158" s="140"/>
      <c r="K158" s="128"/>
    </row>
    <row r="160" spans="1:64" ht="15.75" x14ac:dyDescent="0.25">
      <c r="B160" s="123"/>
      <c r="C160" s="123"/>
      <c r="D160" s="1423" t="s">
        <v>121</v>
      </c>
      <c r="E160" s="1423"/>
      <c r="F160" s="1423"/>
      <c r="G160" s="1423"/>
      <c r="H160" s="1423"/>
      <c r="I160" s="1423"/>
      <c r="J160" s="143"/>
    </row>
    <row r="161" spans="2:10" ht="15.75" x14ac:dyDescent="0.25">
      <c r="B161" s="1421" t="s">
        <v>122</v>
      </c>
      <c r="C161" s="1421"/>
      <c r="D161" s="1421"/>
      <c r="E161" s="75"/>
      <c r="F161" s="1421" t="s">
        <v>123</v>
      </c>
      <c r="G161" s="1421"/>
      <c r="H161" s="1421"/>
      <c r="I161" s="123" t="s">
        <v>124</v>
      </c>
      <c r="J161" s="75"/>
    </row>
    <row r="162" spans="2:10" ht="15.75" x14ac:dyDescent="0.25">
      <c r="B162" s="123" t="s">
        <v>125</v>
      </c>
      <c r="C162" s="123"/>
      <c r="D162" s="123"/>
      <c r="E162" s="123"/>
      <c r="F162" s="1421" t="s">
        <v>126</v>
      </c>
      <c r="G162" s="1421"/>
      <c r="H162" s="1421"/>
      <c r="I162" s="123" t="s">
        <v>127</v>
      </c>
      <c r="J162" s="75"/>
    </row>
    <row r="163" spans="2:10" ht="15.75" x14ac:dyDescent="0.25">
      <c r="B163" s="123" t="s">
        <v>128</v>
      </c>
      <c r="C163" s="123"/>
      <c r="D163" s="123"/>
      <c r="E163" s="123"/>
      <c r="F163" s="123" t="s">
        <v>129</v>
      </c>
      <c r="G163" s="144"/>
      <c r="H163" s="144"/>
      <c r="I163" s="123" t="s">
        <v>130</v>
      </c>
      <c r="J163" s="123"/>
    </row>
    <row r="164" spans="2:10" ht="15.75" x14ac:dyDescent="0.25">
      <c r="B164" s="123" t="s">
        <v>131</v>
      </c>
      <c r="C164" s="123"/>
      <c r="D164" s="123"/>
      <c r="E164" s="123"/>
      <c r="F164" s="123" t="s">
        <v>132</v>
      </c>
      <c r="G164" s="144"/>
      <c r="H164" s="144"/>
      <c r="I164" s="123" t="s">
        <v>133</v>
      </c>
      <c r="J164" s="123"/>
    </row>
    <row r="165" spans="2:10" ht="15.75" x14ac:dyDescent="0.25">
      <c r="B165" s="123" t="s">
        <v>134</v>
      </c>
      <c r="C165" s="123"/>
      <c r="D165" s="123"/>
      <c r="E165" s="123"/>
      <c r="F165" s="123" t="s">
        <v>135</v>
      </c>
      <c r="G165" s="144"/>
      <c r="H165" s="123"/>
      <c r="I165" s="144"/>
      <c r="J165" s="123"/>
    </row>
    <row r="166" spans="2:10" ht="15.75" x14ac:dyDescent="0.25">
      <c r="B166" s="123" t="s">
        <v>136</v>
      </c>
      <c r="C166" s="123"/>
      <c r="D166" s="123"/>
      <c r="E166" s="123"/>
      <c r="F166" s="123" t="s">
        <v>137</v>
      </c>
      <c r="G166" s="144"/>
      <c r="H166" s="123"/>
      <c r="I166" s="144"/>
      <c r="J166" s="123"/>
    </row>
    <row r="167" spans="2:10" ht="15.75" x14ac:dyDescent="0.25">
      <c r="B167" s="123" t="s">
        <v>138</v>
      </c>
      <c r="C167" s="123"/>
      <c r="D167" s="123"/>
      <c r="E167" s="123"/>
      <c r="F167" s="123" t="s">
        <v>139</v>
      </c>
      <c r="G167" s="144"/>
      <c r="H167" s="123"/>
      <c r="I167" s="144"/>
      <c r="J167" s="123"/>
    </row>
    <row r="168" spans="2:10" ht="15.75" x14ac:dyDescent="0.25">
      <c r="B168" s="123" t="s">
        <v>140</v>
      </c>
      <c r="C168" s="123"/>
      <c r="D168" s="123"/>
      <c r="E168" s="123"/>
      <c r="F168" s="123" t="s">
        <v>141</v>
      </c>
      <c r="G168" s="144"/>
      <c r="H168" s="123"/>
      <c r="I168" s="144"/>
      <c r="J168" s="123"/>
    </row>
    <row r="170" spans="2:10" x14ac:dyDescent="0.25">
      <c r="E170" s="145"/>
      <c r="F170" s="145"/>
      <c r="G170" s="146"/>
    </row>
  </sheetData>
  <mergeCells count="421">
    <mergeCell ref="L43:L45"/>
    <mergeCell ref="O41:O42"/>
    <mergeCell ref="L74:L75"/>
    <mergeCell ref="M74:M75"/>
    <mergeCell ref="N74:N75"/>
    <mergeCell ref="O74:O75"/>
    <mergeCell ref="O46:O50"/>
    <mergeCell ref="O43:O45"/>
    <mergeCell ref="N43:N45"/>
    <mergeCell ref="A24:A25"/>
    <mergeCell ref="B24:B25"/>
    <mergeCell ref="C24:C25"/>
    <mergeCell ref="D24:D25"/>
    <mergeCell ref="E24:E25"/>
    <mergeCell ref="N21:N22"/>
    <mergeCell ref="P54:P55"/>
    <mergeCell ref="L24:L25"/>
    <mergeCell ref="M24:M25"/>
    <mergeCell ref="N24:N25"/>
    <mergeCell ref="O24:O25"/>
    <mergeCell ref="C26:O26"/>
    <mergeCell ref="F24:F25"/>
    <mergeCell ref="F27:F31"/>
    <mergeCell ref="L27:L31"/>
    <mergeCell ref="M27:M31"/>
    <mergeCell ref="N27:N31"/>
    <mergeCell ref="O27:O31"/>
    <mergeCell ref="L36:L40"/>
    <mergeCell ref="O36:O40"/>
    <mergeCell ref="A36:A40"/>
    <mergeCell ref="B36:B40"/>
    <mergeCell ref="C36:C40"/>
    <mergeCell ref="D36:D40"/>
    <mergeCell ref="B21:B22"/>
    <mergeCell ref="C21:C22"/>
    <mergeCell ref="D21:D22"/>
    <mergeCell ref="E21:E22"/>
    <mergeCell ref="C15:O15"/>
    <mergeCell ref="A16:A17"/>
    <mergeCell ref="B16:B17"/>
    <mergeCell ref="C16:C17"/>
    <mergeCell ref="D16:D17"/>
    <mergeCell ref="E16:E17"/>
    <mergeCell ref="F16:F17"/>
    <mergeCell ref="L16:L17"/>
    <mergeCell ref="M16:M17"/>
    <mergeCell ref="N16:N17"/>
    <mergeCell ref="O16:O17"/>
    <mergeCell ref="A18:A19"/>
    <mergeCell ref="B18:B19"/>
    <mergeCell ref="C18:C19"/>
    <mergeCell ref="D18:D19"/>
    <mergeCell ref="E18:E19"/>
    <mergeCell ref="F18:F19"/>
    <mergeCell ref="A1:O1"/>
    <mergeCell ref="G2:K2"/>
    <mergeCell ref="A3:O3"/>
    <mergeCell ref="A5:A7"/>
    <mergeCell ref="B5:B7"/>
    <mergeCell ref="C5:C7"/>
    <mergeCell ref="D5:D7"/>
    <mergeCell ref="E5:E7"/>
    <mergeCell ref="F5:F7"/>
    <mergeCell ref="G5:G7"/>
    <mergeCell ref="H5:H7"/>
    <mergeCell ref="I5:I7"/>
    <mergeCell ref="J5:J7"/>
    <mergeCell ref="K5:K7"/>
    <mergeCell ref="L5:O5"/>
    <mergeCell ref="L6:L7"/>
    <mergeCell ref="M6:O6"/>
    <mergeCell ref="A8:O8"/>
    <mergeCell ref="B9:O9"/>
    <mergeCell ref="F21:F22"/>
    <mergeCell ref="L21:L22"/>
    <mergeCell ref="M21:M22"/>
    <mergeCell ref="O21:O22"/>
    <mergeCell ref="C23:O23"/>
    <mergeCell ref="L18:L19"/>
    <mergeCell ref="M18:M19"/>
    <mergeCell ref="N18:N19"/>
    <mergeCell ref="O18:O19"/>
    <mergeCell ref="C20:O20"/>
    <mergeCell ref="C10:O10"/>
    <mergeCell ref="A11:A14"/>
    <mergeCell ref="B11:B14"/>
    <mergeCell ref="C11:C14"/>
    <mergeCell ref="D11:D14"/>
    <mergeCell ref="E11:E14"/>
    <mergeCell ref="F11:F14"/>
    <mergeCell ref="L11:L14"/>
    <mergeCell ref="M11:M14"/>
    <mergeCell ref="N11:N14"/>
    <mergeCell ref="O11:O14"/>
    <mergeCell ref="A21:A22"/>
    <mergeCell ref="A27:A31"/>
    <mergeCell ref="B27:B31"/>
    <mergeCell ref="C27:C31"/>
    <mergeCell ref="D27:D31"/>
    <mergeCell ref="E27:E31"/>
    <mergeCell ref="C35:O35"/>
    <mergeCell ref="B41:B42"/>
    <mergeCell ref="C41:C42"/>
    <mergeCell ref="D41:D42"/>
    <mergeCell ref="E41:E42"/>
    <mergeCell ref="F41:F42"/>
    <mergeCell ref="L41:L42"/>
    <mergeCell ref="M41:M42"/>
    <mergeCell ref="N41:N42"/>
    <mergeCell ref="M36:M40"/>
    <mergeCell ref="E36:E40"/>
    <mergeCell ref="A32:A34"/>
    <mergeCell ref="B32:B34"/>
    <mergeCell ref="C32:C34"/>
    <mergeCell ref="D32:D34"/>
    <mergeCell ref="E32:E34"/>
    <mergeCell ref="F32:F34"/>
    <mergeCell ref="F36:F40"/>
    <mergeCell ref="A57:A58"/>
    <mergeCell ref="B57:B58"/>
    <mergeCell ref="C57:C58"/>
    <mergeCell ref="D57:D58"/>
    <mergeCell ref="E57:E58"/>
    <mergeCell ref="F57:F58"/>
    <mergeCell ref="L57:L58"/>
    <mergeCell ref="N36:N40"/>
    <mergeCell ref="M57:M58"/>
    <mergeCell ref="N57:N58"/>
    <mergeCell ref="C53:O53"/>
    <mergeCell ref="A54:A56"/>
    <mergeCell ref="B54:B56"/>
    <mergeCell ref="C54:C56"/>
    <mergeCell ref="D54:D56"/>
    <mergeCell ref="E54:E56"/>
    <mergeCell ref="O57:O58"/>
    <mergeCell ref="E51:E52"/>
    <mergeCell ref="F51:F52"/>
    <mergeCell ref="L51:L52"/>
    <mergeCell ref="M51:M52"/>
    <mergeCell ref="N51:N52"/>
    <mergeCell ref="O51:O52"/>
    <mergeCell ref="M43:M45"/>
    <mergeCell ref="A61:A62"/>
    <mergeCell ref="B61:B62"/>
    <mergeCell ref="C61:C62"/>
    <mergeCell ref="D61:D62"/>
    <mergeCell ref="E61:E62"/>
    <mergeCell ref="F61:F62"/>
    <mergeCell ref="L61:L62"/>
    <mergeCell ref="M61:M62"/>
    <mergeCell ref="N61:N62"/>
    <mergeCell ref="C63:C65"/>
    <mergeCell ref="D63:D65"/>
    <mergeCell ref="E63:E65"/>
    <mergeCell ref="F63:F65"/>
    <mergeCell ref="L63:L65"/>
    <mergeCell ref="M63:M65"/>
    <mergeCell ref="N63:N65"/>
    <mergeCell ref="B59:O59"/>
    <mergeCell ref="F54:F56"/>
    <mergeCell ref="L54:L56"/>
    <mergeCell ref="M54:M56"/>
    <mergeCell ref="N54:N56"/>
    <mergeCell ref="O54:O56"/>
    <mergeCell ref="C60:O60"/>
    <mergeCell ref="O61:O62"/>
    <mergeCell ref="P63:P64"/>
    <mergeCell ref="A69:A71"/>
    <mergeCell ref="B69:B71"/>
    <mergeCell ref="C69:C71"/>
    <mergeCell ref="D69:D71"/>
    <mergeCell ref="E69:E71"/>
    <mergeCell ref="F69:F71"/>
    <mergeCell ref="L69:L71"/>
    <mergeCell ref="M69:M71"/>
    <mergeCell ref="N69:N71"/>
    <mergeCell ref="O69:O71"/>
    <mergeCell ref="O63:O65"/>
    <mergeCell ref="A66:A68"/>
    <mergeCell ref="B66:B68"/>
    <mergeCell ref="C66:C68"/>
    <mergeCell ref="D66:D68"/>
    <mergeCell ref="E66:E68"/>
    <mergeCell ref="F66:F68"/>
    <mergeCell ref="L66:L68"/>
    <mergeCell ref="M66:M68"/>
    <mergeCell ref="N66:N68"/>
    <mergeCell ref="O66:O68"/>
    <mergeCell ref="A63:A65"/>
    <mergeCell ref="B63:B65"/>
    <mergeCell ref="A72:A75"/>
    <mergeCell ref="B72:B75"/>
    <mergeCell ref="C72:C75"/>
    <mergeCell ref="D72:D75"/>
    <mergeCell ref="E72:E75"/>
    <mergeCell ref="F72:F75"/>
    <mergeCell ref="L76:L78"/>
    <mergeCell ref="M76:M78"/>
    <mergeCell ref="N76:N78"/>
    <mergeCell ref="A82:A83"/>
    <mergeCell ref="B82:B83"/>
    <mergeCell ref="C82:C83"/>
    <mergeCell ref="D82:D83"/>
    <mergeCell ref="E82:E83"/>
    <mergeCell ref="A76:A78"/>
    <mergeCell ref="B76:B78"/>
    <mergeCell ref="C76:C78"/>
    <mergeCell ref="D76:D78"/>
    <mergeCell ref="E76:E78"/>
    <mergeCell ref="C80:C81"/>
    <mergeCell ref="D80:D81"/>
    <mergeCell ref="C79:O79"/>
    <mergeCell ref="A80:A81"/>
    <mergeCell ref="F80:F81"/>
    <mergeCell ref="L80:L81"/>
    <mergeCell ref="M80:M81"/>
    <mergeCell ref="N80:N81"/>
    <mergeCell ref="B80:B81"/>
    <mergeCell ref="A84:A87"/>
    <mergeCell ref="B84:B87"/>
    <mergeCell ref="C84:C87"/>
    <mergeCell ref="D84:D87"/>
    <mergeCell ref="E84:E87"/>
    <mergeCell ref="O84:O87"/>
    <mergeCell ref="F84:F87"/>
    <mergeCell ref="L84:L87"/>
    <mergeCell ref="M84:M87"/>
    <mergeCell ref="N84:N87"/>
    <mergeCell ref="A96:A97"/>
    <mergeCell ref="B96:B97"/>
    <mergeCell ref="C96:C97"/>
    <mergeCell ref="D96:D97"/>
    <mergeCell ref="E96:E97"/>
    <mergeCell ref="F96:F97"/>
    <mergeCell ref="A98:A101"/>
    <mergeCell ref="B98:B101"/>
    <mergeCell ref="C98:C101"/>
    <mergeCell ref="E98:E101"/>
    <mergeCell ref="F98:F101"/>
    <mergeCell ref="A89:A91"/>
    <mergeCell ref="B89:B91"/>
    <mergeCell ref="C89:C91"/>
    <mergeCell ref="D89:D91"/>
    <mergeCell ref="E89:E91"/>
    <mergeCell ref="F89:F91"/>
    <mergeCell ref="A92:A94"/>
    <mergeCell ref="B92:B94"/>
    <mergeCell ref="C92:C94"/>
    <mergeCell ref="D92:D94"/>
    <mergeCell ref="E92:E94"/>
    <mergeCell ref="F92:F94"/>
    <mergeCell ref="O113:O114"/>
    <mergeCell ref="B113:B114"/>
    <mergeCell ref="C113:C114"/>
    <mergeCell ref="D113:D114"/>
    <mergeCell ref="E113:E114"/>
    <mergeCell ref="B111:B112"/>
    <mergeCell ref="C111:C112"/>
    <mergeCell ref="D111:D112"/>
    <mergeCell ref="E111:E112"/>
    <mergeCell ref="F111:F112"/>
    <mergeCell ref="L111:L112"/>
    <mergeCell ref="M111:M112"/>
    <mergeCell ref="N111:N112"/>
    <mergeCell ref="O111:O112"/>
    <mergeCell ref="N113:N114"/>
    <mergeCell ref="A128:A132"/>
    <mergeCell ref="B128:B132"/>
    <mergeCell ref="C128:C132"/>
    <mergeCell ref="D128:D132"/>
    <mergeCell ref="E128:E132"/>
    <mergeCell ref="F128:F132"/>
    <mergeCell ref="M128:M132"/>
    <mergeCell ref="F113:F114"/>
    <mergeCell ref="L113:L114"/>
    <mergeCell ref="M113:M114"/>
    <mergeCell ref="A113:A114"/>
    <mergeCell ref="C116:O116"/>
    <mergeCell ref="A117:A118"/>
    <mergeCell ref="B117:B118"/>
    <mergeCell ref="C117:C118"/>
    <mergeCell ref="D117:D118"/>
    <mergeCell ref="A119:A121"/>
    <mergeCell ref="B119:B121"/>
    <mergeCell ref="C119:C121"/>
    <mergeCell ref="A124:A126"/>
    <mergeCell ref="B124:B126"/>
    <mergeCell ref="C124:C126"/>
    <mergeCell ref="D124:D126"/>
    <mergeCell ref="E124:E126"/>
    <mergeCell ref="A137:A141"/>
    <mergeCell ref="B137:B141"/>
    <mergeCell ref="C137:C141"/>
    <mergeCell ref="D137:D141"/>
    <mergeCell ref="E137:E141"/>
    <mergeCell ref="A133:A136"/>
    <mergeCell ref="B133:B136"/>
    <mergeCell ref="C133:C136"/>
    <mergeCell ref="D133:D136"/>
    <mergeCell ref="E133:E136"/>
    <mergeCell ref="F162:H162"/>
    <mergeCell ref="A151:G151"/>
    <mergeCell ref="A152:G152"/>
    <mergeCell ref="A153:G153"/>
    <mergeCell ref="A154:G154"/>
    <mergeCell ref="A155:G155"/>
    <mergeCell ref="A156:G156"/>
    <mergeCell ref="A157:G157"/>
    <mergeCell ref="L142:O142"/>
    <mergeCell ref="A147:G147"/>
    <mergeCell ref="A148:G148"/>
    <mergeCell ref="A149:G149"/>
    <mergeCell ref="A150:G150"/>
    <mergeCell ref="D160:I160"/>
    <mergeCell ref="B161:D161"/>
    <mergeCell ref="F161:H161"/>
    <mergeCell ref="I144:J144"/>
    <mergeCell ref="G145:I145"/>
    <mergeCell ref="B142:G142"/>
    <mergeCell ref="L133:L136"/>
    <mergeCell ref="M133:M136"/>
    <mergeCell ref="N133:N136"/>
    <mergeCell ref="O133:O136"/>
    <mergeCell ref="O128:O132"/>
    <mergeCell ref="C127:O127"/>
    <mergeCell ref="F137:F141"/>
    <mergeCell ref="L137:L141"/>
    <mergeCell ref="M137:M141"/>
    <mergeCell ref="N137:N141"/>
    <mergeCell ref="F133:F136"/>
    <mergeCell ref="L128:L132"/>
    <mergeCell ref="N128:N132"/>
    <mergeCell ref="O137:O141"/>
    <mergeCell ref="A51:A52"/>
    <mergeCell ref="B51:B52"/>
    <mergeCell ref="C51:C52"/>
    <mergeCell ref="D51:D52"/>
    <mergeCell ref="A46:A50"/>
    <mergeCell ref="B46:B50"/>
    <mergeCell ref="N117:N118"/>
    <mergeCell ref="O117:O118"/>
    <mergeCell ref="A111:A112"/>
    <mergeCell ref="L102:L105"/>
    <mergeCell ref="M102:M105"/>
    <mergeCell ref="N102:N105"/>
    <mergeCell ref="O102:O105"/>
    <mergeCell ref="A106:A110"/>
    <mergeCell ref="B106:B110"/>
    <mergeCell ref="C106:C110"/>
    <mergeCell ref="E106:E110"/>
    <mergeCell ref="F106:F110"/>
    <mergeCell ref="G106:O106"/>
    <mergeCell ref="D109:D110"/>
    <mergeCell ref="B115:O115"/>
    <mergeCell ref="C46:C50"/>
    <mergeCell ref="D46:D50"/>
    <mergeCell ref="E46:E50"/>
    <mergeCell ref="A43:A45"/>
    <mergeCell ref="B43:B45"/>
    <mergeCell ref="C43:C45"/>
    <mergeCell ref="D43:D45"/>
    <mergeCell ref="E43:E45"/>
    <mergeCell ref="F43:F45"/>
    <mergeCell ref="A41:A42"/>
    <mergeCell ref="G107:G109"/>
    <mergeCell ref="G99:G101"/>
    <mergeCell ref="A102:A105"/>
    <mergeCell ref="B102:B105"/>
    <mergeCell ref="C102:C105"/>
    <mergeCell ref="D102:D105"/>
    <mergeCell ref="E102:E105"/>
    <mergeCell ref="F102:F105"/>
    <mergeCell ref="E80:E81"/>
    <mergeCell ref="C88:O88"/>
    <mergeCell ref="F82:F83"/>
    <mergeCell ref="L82:L83"/>
    <mergeCell ref="M82:M83"/>
    <mergeCell ref="N82:N83"/>
    <mergeCell ref="O82:O83"/>
    <mergeCell ref="O92:O94"/>
    <mergeCell ref="C95:O95"/>
    <mergeCell ref="F124:F126"/>
    <mergeCell ref="E117:E118"/>
    <mergeCell ref="F117:F118"/>
    <mergeCell ref="B122:O122"/>
    <mergeCell ref="C123:O123"/>
    <mergeCell ref="L120:L121"/>
    <mergeCell ref="M120:M121"/>
    <mergeCell ref="N120:N121"/>
    <mergeCell ref="O120:O121"/>
    <mergeCell ref="L117:L118"/>
    <mergeCell ref="M117:M118"/>
    <mergeCell ref="O124:O126"/>
    <mergeCell ref="L124:L126"/>
    <mergeCell ref="M124:M126"/>
    <mergeCell ref="N124:N126"/>
    <mergeCell ref="D119:D121"/>
    <mergeCell ref="E119:E121"/>
    <mergeCell ref="F119:F121"/>
    <mergeCell ref="F46:F50"/>
    <mergeCell ref="L109:L110"/>
    <mergeCell ref="M109:M110"/>
    <mergeCell ref="N109:N110"/>
    <mergeCell ref="O109:O110"/>
    <mergeCell ref="L89:L91"/>
    <mergeCell ref="M98:M101"/>
    <mergeCell ref="N98:N101"/>
    <mergeCell ref="O98:O101"/>
    <mergeCell ref="L98:L101"/>
    <mergeCell ref="M89:M91"/>
    <mergeCell ref="N89:N91"/>
    <mergeCell ref="O89:O91"/>
    <mergeCell ref="L92:L94"/>
    <mergeCell ref="M92:M94"/>
    <mergeCell ref="N92:N94"/>
    <mergeCell ref="F76:F78"/>
    <mergeCell ref="O80:O81"/>
    <mergeCell ref="O76:O78"/>
    <mergeCell ref="L46:L50"/>
    <mergeCell ref="M46:M50"/>
    <mergeCell ref="N46:N50"/>
  </mergeCells>
  <pageMargins left="0.39370078740157483" right="0" top="0.51181102362204722" bottom="0.74803149606299213" header="0.31496062992125984" footer="0.31496062992125984"/>
  <pageSetup paperSize="9" scale="45" fitToHeight="0" orientation="landscape" r:id="rId1"/>
  <headerFooter>
    <oddHeader xml:space="preserve">&amp;C
</oddHeader>
  </headerFooter>
  <rowBreaks count="3" manualBreakCount="3">
    <brk id="87" max="35" man="1"/>
    <brk id="107" max="35" man="1"/>
    <brk id="146" max="27" man="1"/>
  </rowBreaks>
  <ignoredErrors>
    <ignoredError sqref="I40" formula="1"/>
    <ignoredError sqref="H105" formulaRange="1"/>
    <ignoredError sqref="F11 F16 F18 F21 F46 F43 A10:B10 A11:C14 A15:B15 A16:C19 A20:B20 A21:C22 A23:B23 A24:C25 A26:B26 A27:C34 A35:B35 A36:C39 A43:C45 A46:C50 A53:B53 A54:C58 F54:F58 A59:A60 B60 A71:C71 E72 A74:C78 A79:B79 A80:C81 F80:F87 A82:C87 A88:B88 A89:C94 F89:F94 A95:B95 A96:C97 A98:D101 A111:C114 F96:F108 A115:A116 B116 A117:C119 F117:F119 A122:A123 B123 A124:C126 F124:F126 A127:B127 A131:C132 F141 A141:C141 A9 C9:O9 D10:O10 A103:D108 A102:C102 A61:C69 A120:C120 F120 A121:C121 F121 F24 A40:C40 F51 A51:C52 A133:C139 F131:F139 A72:C72 F41 F128:F129 A128:C129 A41:C42 F109:F114 A109:D11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K94"/>
  <sheetViews>
    <sheetView topLeftCell="A61" zoomScaleNormal="100" zoomScaleSheetLayoutView="70" workbookViewId="0">
      <selection activeCell="L85" sqref="L85"/>
    </sheetView>
  </sheetViews>
  <sheetFormatPr defaultColWidth="9.140625" defaultRowHeight="11.25" x14ac:dyDescent="0.2"/>
  <cols>
    <col min="1" max="3" width="3.42578125" style="140" customWidth="1"/>
    <col min="4" max="4" width="35.42578125" style="140" customWidth="1"/>
    <col min="5" max="6" width="4.7109375" style="140" customWidth="1"/>
    <col min="7" max="7" width="9" style="142" customWidth="1"/>
    <col min="8" max="11" width="13.28515625" style="140" customWidth="1"/>
    <col min="12" max="12" width="38.7109375" style="140" customWidth="1"/>
    <col min="13" max="15" width="8.7109375" style="140" customWidth="1"/>
    <col min="16" max="16384" width="9.140625" style="140"/>
  </cols>
  <sheetData>
    <row r="1" spans="1:20" ht="15.75" customHeight="1" x14ac:dyDescent="0.2">
      <c r="L1" s="1621"/>
      <c r="M1" s="1621"/>
      <c r="N1" s="1621"/>
      <c r="O1" s="1621"/>
    </row>
    <row r="2" spans="1:20" ht="18" customHeight="1" x14ac:dyDescent="0.2">
      <c r="A2" s="1622"/>
      <c r="B2" s="1622"/>
      <c r="C2" s="1622"/>
      <c r="D2" s="1622"/>
      <c r="E2" s="1622"/>
      <c r="F2" s="1622"/>
      <c r="G2" s="1622"/>
      <c r="H2" s="1622"/>
      <c r="I2" s="1622"/>
      <c r="J2" s="1622"/>
      <c r="K2" s="1622"/>
      <c r="L2" s="1622"/>
      <c r="M2" s="1622"/>
      <c r="N2" s="1622"/>
      <c r="O2" s="1622"/>
      <c r="T2" s="147"/>
    </row>
    <row r="3" spans="1:20" ht="15.75" customHeight="1" x14ac:dyDescent="0.2">
      <c r="A3" s="1169" t="s">
        <v>683</v>
      </c>
      <c r="B3" s="1623"/>
      <c r="C3" s="1623"/>
      <c r="D3" s="1623"/>
      <c r="E3" s="1623"/>
      <c r="F3" s="1623"/>
      <c r="G3" s="1623"/>
      <c r="H3" s="1623"/>
      <c r="I3" s="1623"/>
      <c r="J3" s="1623"/>
      <c r="K3" s="1623"/>
      <c r="L3" s="1623"/>
      <c r="M3" s="1623"/>
      <c r="N3" s="1623"/>
      <c r="O3" s="1623"/>
    </row>
    <row r="4" spans="1:20" ht="18.75" customHeight="1" x14ac:dyDescent="0.2">
      <c r="B4" s="148" t="s">
        <v>142</v>
      </c>
      <c r="C4" s="148"/>
      <c r="D4" s="148"/>
      <c r="E4" s="148"/>
      <c r="F4" s="148"/>
      <c r="G4" s="148"/>
      <c r="H4" s="148"/>
      <c r="I4" s="148"/>
      <c r="J4" s="148"/>
      <c r="K4" s="148"/>
      <c r="L4" s="148"/>
      <c r="M4" s="148"/>
      <c r="N4" s="148"/>
      <c r="O4" s="148"/>
      <c r="P4" s="141"/>
      <c r="Q4" s="141"/>
      <c r="R4" s="141"/>
      <c r="S4" s="141"/>
    </row>
    <row r="5" spans="1:20" ht="12" customHeight="1" x14ac:dyDescent="0.2">
      <c r="N5" s="149"/>
      <c r="O5" s="7" t="s">
        <v>1</v>
      </c>
    </row>
    <row r="6" spans="1:20" ht="30" customHeight="1" x14ac:dyDescent="0.2">
      <c r="A6" s="1624" t="s">
        <v>2</v>
      </c>
      <c r="B6" s="1624" t="s">
        <v>3</v>
      </c>
      <c r="C6" s="1624" t="s">
        <v>4</v>
      </c>
      <c r="D6" s="1625" t="s">
        <v>5</v>
      </c>
      <c r="E6" s="1624" t="s">
        <v>6</v>
      </c>
      <c r="F6" s="1624" t="s">
        <v>7</v>
      </c>
      <c r="G6" s="1624" t="s">
        <v>8</v>
      </c>
      <c r="H6" s="1626" t="s">
        <v>657</v>
      </c>
      <c r="I6" s="1626" t="s">
        <v>9</v>
      </c>
      <c r="J6" s="1626" t="s">
        <v>10</v>
      </c>
      <c r="K6" s="1626" t="s">
        <v>658</v>
      </c>
      <c r="L6" s="1627" t="s">
        <v>143</v>
      </c>
      <c r="M6" s="1627"/>
      <c r="N6" s="1627"/>
      <c r="O6" s="1627"/>
    </row>
    <row r="7" spans="1:20" ht="24.75" customHeight="1" x14ac:dyDescent="0.2">
      <c r="A7" s="1624"/>
      <c r="B7" s="1624"/>
      <c r="C7" s="1624"/>
      <c r="D7" s="1625"/>
      <c r="E7" s="1624"/>
      <c r="F7" s="1624"/>
      <c r="G7" s="1624"/>
      <c r="H7" s="1626"/>
      <c r="I7" s="1626"/>
      <c r="J7" s="1626"/>
      <c r="K7" s="1626"/>
      <c r="L7" s="1625" t="s">
        <v>12</v>
      </c>
      <c r="M7" s="1628" t="s">
        <v>13</v>
      </c>
      <c r="N7" s="1628"/>
      <c r="O7" s="1628"/>
    </row>
    <row r="8" spans="1:20" ht="141" customHeight="1" x14ac:dyDescent="0.2">
      <c r="A8" s="1624"/>
      <c r="B8" s="1624"/>
      <c r="C8" s="1624"/>
      <c r="D8" s="1625"/>
      <c r="E8" s="1624"/>
      <c r="F8" s="1624"/>
      <c r="G8" s="1624"/>
      <c r="H8" s="1626"/>
      <c r="I8" s="1626"/>
      <c r="J8" s="1626"/>
      <c r="K8" s="1626"/>
      <c r="L8" s="1625"/>
      <c r="M8" s="150" t="s">
        <v>15</v>
      </c>
      <c r="N8" s="150" t="s">
        <v>16</v>
      </c>
      <c r="O8" s="150" t="s">
        <v>656</v>
      </c>
    </row>
    <row r="9" spans="1:20" ht="18.75" customHeight="1" x14ac:dyDescent="0.2">
      <c r="A9" s="1174" t="s">
        <v>144</v>
      </c>
      <c r="B9" s="1629"/>
      <c r="C9" s="1629"/>
      <c r="D9" s="1629"/>
      <c r="E9" s="1629"/>
      <c r="F9" s="1629"/>
      <c r="G9" s="1629"/>
      <c r="H9" s="1629"/>
      <c r="I9" s="1629"/>
      <c r="J9" s="1629"/>
      <c r="K9" s="1629"/>
      <c r="L9" s="1629"/>
      <c r="M9" s="1629"/>
      <c r="N9" s="1629"/>
      <c r="O9" s="1629"/>
      <c r="Q9" s="147"/>
    </row>
    <row r="10" spans="1:20" ht="16.5" customHeight="1" x14ac:dyDescent="0.2">
      <c r="A10" s="151" t="s">
        <v>18</v>
      </c>
      <c r="B10" s="1630" t="s">
        <v>145</v>
      </c>
      <c r="C10" s="1630"/>
      <c r="D10" s="1630"/>
      <c r="E10" s="1630"/>
      <c r="F10" s="1630"/>
      <c r="G10" s="1630"/>
      <c r="H10" s="1630"/>
      <c r="I10" s="1630"/>
      <c r="J10" s="1630"/>
      <c r="K10" s="1630"/>
      <c r="L10" s="1630"/>
      <c r="M10" s="1630"/>
      <c r="N10" s="1630"/>
      <c r="O10" s="1630"/>
    </row>
    <row r="11" spans="1:20" ht="17.25" customHeight="1" x14ac:dyDescent="0.2">
      <c r="A11" s="152" t="s">
        <v>18</v>
      </c>
      <c r="B11" s="153" t="s">
        <v>18</v>
      </c>
      <c r="C11" s="1176" t="s">
        <v>146</v>
      </c>
      <c r="D11" s="1176"/>
      <c r="E11" s="1176"/>
      <c r="F11" s="1176"/>
      <c r="G11" s="1176"/>
      <c r="H11" s="1176"/>
      <c r="I11" s="1176"/>
      <c r="J11" s="1176"/>
      <c r="K11" s="1176"/>
      <c r="L11" s="1176"/>
      <c r="M11" s="1176"/>
      <c r="N11" s="1176"/>
      <c r="O11" s="1176"/>
    </row>
    <row r="12" spans="1:20" ht="36.75" customHeight="1" x14ac:dyDescent="0.2">
      <c r="A12" s="1583" t="s">
        <v>18</v>
      </c>
      <c r="B12" s="1596" t="s">
        <v>18</v>
      </c>
      <c r="C12" s="1599" t="s">
        <v>18</v>
      </c>
      <c r="D12" s="752" t="s">
        <v>147</v>
      </c>
      <c r="E12" s="1223" t="s">
        <v>148</v>
      </c>
      <c r="F12" s="802" t="s">
        <v>32</v>
      </c>
      <c r="G12" s="154" t="s">
        <v>21</v>
      </c>
      <c r="H12" s="155">
        <v>42</v>
      </c>
      <c r="I12" s="156">
        <v>63.4</v>
      </c>
      <c r="J12" s="155">
        <f>SUM(I12*1.04)</f>
        <v>65.936000000000007</v>
      </c>
      <c r="K12" s="155">
        <f>SUM(J12*1.03)</f>
        <v>67.914080000000013</v>
      </c>
      <c r="L12" s="1631" t="s">
        <v>149</v>
      </c>
      <c r="M12" s="1632">
        <v>1</v>
      </c>
      <c r="N12" s="1632">
        <v>1</v>
      </c>
      <c r="O12" s="1632">
        <v>1</v>
      </c>
      <c r="P12" s="157"/>
    </row>
    <row r="13" spans="1:20" ht="29.25" customHeight="1" x14ac:dyDescent="0.2">
      <c r="A13" s="1583"/>
      <c r="B13" s="1596"/>
      <c r="C13" s="1599"/>
      <c r="D13" s="752"/>
      <c r="E13" s="1223"/>
      <c r="F13" s="802"/>
      <c r="G13" s="158" t="s">
        <v>23</v>
      </c>
      <c r="H13" s="159">
        <f>SUM(H12)</f>
        <v>42</v>
      </c>
      <c r="I13" s="159">
        <f t="shared" ref="I13:K13" si="0">SUM(I12)</f>
        <v>63.4</v>
      </c>
      <c r="J13" s="159">
        <f t="shared" si="0"/>
        <v>65.936000000000007</v>
      </c>
      <c r="K13" s="159">
        <f t="shared" si="0"/>
        <v>67.914080000000013</v>
      </c>
      <c r="L13" s="1631"/>
      <c r="M13" s="1632"/>
      <c r="N13" s="1632"/>
      <c r="O13" s="1632"/>
      <c r="R13" s="160"/>
    </row>
    <row r="14" spans="1:20" ht="31.5" customHeight="1" x14ac:dyDescent="0.2">
      <c r="A14" s="1583" t="s">
        <v>18</v>
      </c>
      <c r="B14" s="1596" t="s">
        <v>18</v>
      </c>
      <c r="C14" s="1599" t="s">
        <v>24</v>
      </c>
      <c r="D14" s="1225" t="s">
        <v>150</v>
      </c>
      <c r="E14" s="1223" t="s">
        <v>151</v>
      </c>
      <c r="F14" s="802" t="s">
        <v>32</v>
      </c>
      <c r="G14" s="161" t="s">
        <v>21</v>
      </c>
      <c r="H14" s="155">
        <v>15</v>
      </c>
      <c r="I14" s="156">
        <v>15</v>
      </c>
      <c r="J14" s="155">
        <v>15</v>
      </c>
      <c r="K14" s="155">
        <v>15</v>
      </c>
      <c r="L14" s="1611" t="s">
        <v>624</v>
      </c>
      <c r="M14" s="1620">
        <v>1</v>
      </c>
      <c r="N14" s="1589">
        <v>1</v>
      </c>
      <c r="O14" s="1589">
        <v>1</v>
      </c>
      <c r="P14" s="157"/>
    </row>
    <row r="15" spans="1:20" ht="34.5" customHeight="1" x14ac:dyDescent="0.2">
      <c r="A15" s="1583"/>
      <c r="B15" s="1596"/>
      <c r="C15" s="1599"/>
      <c r="D15" s="1225"/>
      <c r="E15" s="1223"/>
      <c r="F15" s="802"/>
      <c r="G15" s="158" t="s">
        <v>23</v>
      </c>
      <c r="H15" s="159">
        <f>SUM(H14)</f>
        <v>15</v>
      </c>
      <c r="I15" s="159">
        <f t="shared" ref="I15:K15" si="1">SUM(I14)</f>
        <v>15</v>
      </c>
      <c r="J15" s="159">
        <f t="shared" si="1"/>
        <v>15</v>
      </c>
      <c r="K15" s="159">
        <f t="shared" si="1"/>
        <v>15</v>
      </c>
      <c r="L15" s="1611"/>
      <c r="M15" s="1620"/>
      <c r="N15" s="1589"/>
      <c r="O15" s="1589"/>
    </row>
    <row r="16" spans="1:20" ht="30" customHeight="1" x14ac:dyDescent="0.2">
      <c r="A16" s="1583" t="s">
        <v>18</v>
      </c>
      <c r="B16" s="1596" t="s">
        <v>18</v>
      </c>
      <c r="C16" s="1599" t="s">
        <v>32</v>
      </c>
      <c r="D16" s="752" t="s">
        <v>152</v>
      </c>
      <c r="E16" s="1223" t="s">
        <v>151</v>
      </c>
      <c r="F16" s="802" t="s">
        <v>32</v>
      </c>
      <c r="G16" s="161" t="s">
        <v>21</v>
      </c>
      <c r="H16" s="155">
        <v>30</v>
      </c>
      <c r="I16" s="162">
        <v>30</v>
      </c>
      <c r="J16" s="155">
        <v>40</v>
      </c>
      <c r="K16" s="155">
        <v>50</v>
      </c>
      <c r="L16" s="1611" t="s">
        <v>153</v>
      </c>
      <c r="M16" s="1589">
        <v>50</v>
      </c>
      <c r="N16" s="1589">
        <v>50</v>
      </c>
      <c r="O16" s="1589">
        <v>50</v>
      </c>
    </row>
    <row r="17" spans="1:18" ht="29.25" customHeight="1" x14ac:dyDescent="0.2">
      <c r="A17" s="1583"/>
      <c r="B17" s="1596"/>
      <c r="C17" s="1599"/>
      <c r="D17" s="752"/>
      <c r="E17" s="1223"/>
      <c r="F17" s="802"/>
      <c r="G17" s="158" t="s">
        <v>23</v>
      </c>
      <c r="H17" s="159">
        <f>SUM(H16)</f>
        <v>30</v>
      </c>
      <c r="I17" s="159">
        <f t="shared" ref="I17:K17" si="2">SUM(I16)</f>
        <v>30</v>
      </c>
      <c r="J17" s="159">
        <f t="shared" si="2"/>
        <v>40</v>
      </c>
      <c r="K17" s="159">
        <f t="shared" si="2"/>
        <v>50</v>
      </c>
      <c r="L17" s="1611"/>
      <c r="M17" s="1589"/>
      <c r="N17" s="1589"/>
      <c r="O17" s="1589"/>
    </row>
    <row r="18" spans="1:18" ht="30" customHeight="1" x14ac:dyDescent="0.2">
      <c r="A18" s="1583" t="s">
        <v>18</v>
      </c>
      <c r="B18" s="1596" t="s">
        <v>18</v>
      </c>
      <c r="C18" s="1599" t="s">
        <v>38</v>
      </c>
      <c r="D18" s="752" t="s">
        <v>762</v>
      </c>
      <c r="E18" s="1223" t="s">
        <v>151</v>
      </c>
      <c r="F18" s="802" t="s">
        <v>29</v>
      </c>
      <c r="G18" s="161" t="s">
        <v>21</v>
      </c>
      <c r="H18" s="155">
        <v>3.6</v>
      </c>
      <c r="I18" s="162"/>
      <c r="J18" s="155"/>
      <c r="K18" s="155"/>
      <c r="L18" s="1611" t="s">
        <v>679</v>
      </c>
      <c r="M18" s="1589">
        <v>100</v>
      </c>
      <c r="N18" s="1589"/>
      <c r="O18" s="1589"/>
    </row>
    <row r="19" spans="1:18" ht="30" customHeight="1" x14ac:dyDescent="0.2">
      <c r="A19" s="1583"/>
      <c r="B19" s="1596"/>
      <c r="C19" s="1599"/>
      <c r="D19" s="752"/>
      <c r="E19" s="1223"/>
      <c r="F19" s="802"/>
      <c r="G19" s="161" t="s">
        <v>41</v>
      </c>
      <c r="H19" s="155"/>
      <c r="I19" s="162">
        <v>130</v>
      </c>
      <c r="J19" s="155"/>
      <c r="K19" s="155"/>
      <c r="L19" s="1611"/>
      <c r="M19" s="1589"/>
      <c r="N19" s="1589"/>
      <c r="O19" s="1589"/>
    </row>
    <row r="20" spans="1:18" ht="30" customHeight="1" x14ac:dyDescent="0.2">
      <c r="A20" s="1583"/>
      <c r="B20" s="1596"/>
      <c r="C20" s="1599"/>
      <c r="D20" s="752"/>
      <c r="E20" s="1223"/>
      <c r="F20" s="802"/>
      <c r="G20" s="161" t="s">
        <v>42</v>
      </c>
      <c r="H20" s="155">
        <v>165.8</v>
      </c>
      <c r="I20" s="162"/>
      <c r="J20" s="155"/>
      <c r="K20" s="155"/>
      <c r="L20" s="1611"/>
      <c r="M20" s="1589"/>
      <c r="N20" s="1589"/>
      <c r="O20" s="1589"/>
    </row>
    <row r="21" spans="1:18" ht="29.25" customHeight="1" x14ac:dyDescent="0.2">
      <c r="A21" s="1583"/>
      <c r="B21" s="1596"/>
      <c r="C21" s="1599"/>
      <c r="D21" s="752"/>
      <c r="E21" s="1223"/>
      <c r="F21" s="802"/>
      <c r="G21" s="158" t="s">
        <v>23</v>
      </c>
      <c r="H21" s="159">
        <f>SUM(H18:H20)</f>
        <v>169.4</v>
      </c>
      <c r="I21" s="159">
        <f>SUM(I18:I20)</f>
        <v>130</v>
      </c>
      <c r="J21" s="159"/>
      <c r="K21" s="159"/>
      <c r="L21" s="1611"/>
      <c r="M21" s="1589"/>
      <c r="N21" s="1589"/>
      <c r="O21" s="1589"/>
    </row>
    <row r="22" spans="1:18" ht="16.5" customHeight="1" x14ac:dyDescent="0.2">
      <c r="A22" s="164" t="s">
        <v>18</v>
      </c>
      <c r="B22" s="165" t="s">
        <v>24</v>
      </c>
      <c r="C22" s="1619" t="s">
        <v>154</v>
      </c>
      <c r="D22" s="1619"/>
      <c r="E22" s="1619"/>
      <c r="F22" s="1619"/>
      <c r="G22" s="1619"/>
      <c r="H22" s="1619"/>
      <c r="I22" s="1619"/>
      <c r="J22" s="1619"/>
      <c r="K22" s="1619"/>
      <c r="L22" s="1619"/>
      <c r="M22" s="1619"/>
      <c r="N22" s="1619"/>
      <c r="O22" s="1619"/>
    </row>
    <row r="23" spans="1:18" ht="30" customHeight="1" x14ac:dyDescent="0.2">
      <c r="A23" s="1583" t="s">
        <v>18</v>
      </c>
      <c r="B23" s="1596" t="s">
        <v>24</v>
      </c>
      <c r="C23" s="1599" t="s">
        <v>18</v>
      </c>
      <c r="D23" s="1600" t="s">
        <v>155</v>
      </c>
      <c r="E23" s="1601" t="s">
        <v>151</v>
      </c>
      <c r="F23" s="735" t="s">
        <v>32</v>
      </c>
      <c r="G23" s="154" t="s">
        <v>21</v>
      </c>
      <c r="H23" s="166">
        <v>10</v>
      </c>
      <c r="I23" s="162">
        <v>11.5</v>
      </c>
      <c r="J23" s="155">
        <v>11.5</v>
      </c>
      <c r="K23" s="155">
        <v>11.5</v>
      </c>
      <c r="L23" s="1611" t="s">
        <v>156</v>
      </c>
      <c r="M23" s="1612" t="s">
        <v>157</v>
      </c>
      <c r="N23" s="1612" t="s">
        <v>157</v>
      </c>
      <c r="O23" s="1608">
        <v>45</v>
      </c>
      <c r="P23" s="157"/>
      <c r="R23" s="160"/>
    </row>
    <row r="24" spans="1:18" ht="35.25" customHeight="1" x14ac:dyDescent="0.2">
      <c r="A24" s="1583"/>
      <c r="B24" s="1596"/>
      <c r="C24" s="1599"/>
      <c r="D24" s="1600"/>
      <c r="E24" s="1601"/>
      <c r="F24" s="735"/>
      <c r="G24" s="158" t="s">
        <v>23</v>
      </c>
      <c r="H24" s="159">
        <f>SUM(H23)</f>
        <v>10</v>
      </c>
      <c r="I24" s="159">
        <f t="shared" ref="I24:K24" si="3">SUM(I23)</f>
        <v>11.5</v>
      </c>
      <c r="J24" s="159">
        <f t="shared" si="3"/>
        <v>11.5</v>
      </c>
      <c r="K24" s="159">
        <f t="shared" si="3"/>
        <v>11.5</v>
      </c>
      <c r="L24" s="1611"/>
      <c r="M24" s="1612"/>
      <c r="N24" s="1612"/>
      <c r="O24" s="1608"/>
      <c r="R24" s="160"/>
    </row>
    <row r="25" spans="1:18" ht="30" customHeight="1" x14ac:dyDescent="0.2">
      <c r="A25" s="1583" t="s">
        <v>18</v>
      </c>
      <c r="B25" s="1596" t="s">
        <v>24</v>
      </c>
      <c r="C25" s="1599" t="s">
        <v>32</v>
      </c>
      <c r="D25" s="1600" t="s">
        <v>158</v>
      </c>
      <c r="E25" s="1601" t="s">
        <v>151</v>
      </c>
      <c r="F25" s="735" t="s">
        <v>38</v>
      </c>
      <c r="G25" s="154" t="s">
        <v>21</v>
      </c>
      <c r="H25" s="155">
        <v>7.5</v>
      </c>
      <c r="I25" s="162">
        <v>9</v>
      </c>
      <c r="J25" s="155">
        <v>9</v>
      </c>
      <c r="K25" s="155">
        <v>9</v>
      </c>
      <c r="L25" s="1611" t="s">
        <v>159</v>
      </c>
      <c r="M25" s="1612" t="s">
        <v>46</v>
      </c>
      <c r="N25" s="1612" t="s">
        <v>65</v>
      </c>
      <c r="O25" s="1608">
        <v>12</v>
      </c>
      <c r="R25" s="160"/>
    </row>
    <row r="26" spans="1:18" ht="35.25" customHeight="1" x14ac:dyDescent="0.2">
      <c r="A26" s="1583"/>
      <c r="B26" s="1596"/>
      <c r="C26" s="1599"/>
      <c r="D26" s="1600"/>
      <c r="E26" s="1601"/>
      <c r="F26" s="735"/>
      <c r="G26" s="158" t="s">
        <v>23</v>
      </c>
      <c r="H26" s="159">
        <f>SUM(H25)</f>
        <v>7.5</v>
      </c>
      <c r="I26" s="159">
        <f t="shared" ref="I26:K26" si="4">SUM(I25)</f>
        <v>9</v>
      </c>
      <c r="J26" s="159">
        <f t="shared" si="4"/>
        <v>9</v>
      </c>
      <c r="K26" s="159">
        <f t="shared" si="4"/>
        <v>9</v>
      </c>
      <c r="L26" s="1611"/>
      <c r="M26" s="1612"/>
      <c r="N26" s="1612"/>
      <c r="O26" s="1608"/>
      <c r="R26" s="160"/>
    </row>
    <row r="27" spans="1:18" ht="36" customHeight="1" x14ac:dyDescent="0.2">
      <c r="A27" s="1583" t="s">
        <v>18</v>
      </c>
      <c r="B27" s="1596" t="s">
        <v>24</v>
      </c>
      <c r="C27" s="1617" t="s">
        <v>38</v>
      </c>
      <c r="D27" s="1618" t="s">
        <v>161</v>
      </c>
      <c r="E27" s="1601" t="s">
        <v>151</v>
      </c>
      <c r="F27" s="735" t="s">
        <v>38</v>
      </c>
      <c r="G27" s="154" t="s">
        <v>21</v>
      </c>
      <c r="H27" s="155">
        <v>0.4</v>
      </c>
      <c r="I27" s="162"/>
      <c r="J27" s="155"/>
      <c r="K27" s="155"/>
      <c r="L27" s="1611"/>
      <c r="M27" s="1614"/>
      <c r="N27" s="1614"/>
      <c r="O27" s="1614"/>
      <c r="R27" s="160"/>
    </row>
    <row r="28" spans="1:18" ht="36" customHeight="1" x14ac:dyDescent="0.2">
      <c r="A28" s="1583"/>
      <c r="B28" s="1596"/>
      <c r="C28" s="1617"/>
      <c r="D28" s="1618"/>
      <c r="E28" s="1601"/>
      <c r="F28" s="735"/>
      <c r="G28" s="158" t="s">
        <v>23</v>
      </c>
      <c r="H28" s="159">
        <f>SUM(H27)</f>
        <v>0.4</v>
      </c>
      <c r="I28" s="159"/>
      <c r="J28" s="159"/>
      <c r="K28" s="159"/>
      <c r="L28" s="1611"/>
      <c r="M28" s="1612"/>
      <c r="N28" s="1612"/>
      <c r="O28" s="1612"/>
      <c r="R28" s="160"/>
    </row>
    <row r="29" spans="1:18" ht="30" customHeight="1" x14ac:dyDescent="0.2">
      <c r="A29" s="1615" t="s">
        <v>18</v>
      </c>
      <c r="B29" s="1616" t="s">
        <v>24</v>
      </c>
      <c r="C29" s="1617" t="s">
        <v>45</v>
      </c>
      <c r="D29" s="1618" t="s">
        <v>164</v>
      </c>
      <c r="E29" s="1601" t="s">
        <v>151</v>
      </c>
      <c r="F29" s="735" t="s">
        <v>32</v>
      </c>
      <c r="G29" s="154" t="s">
        <v>21</v>
      </c>
      <c r="H29" s="166">
        <v>16.2</v>
      </c>
      <c r="I29" s="162">
        <v>20</v>
      </c>
      <c r="J29" s="155">
        <v>20</v>
      </c>
      <c r="K29" s="155">
        <v>20</v>
      </c>
      <c r="L29" s="1611" t="s">
        <v>162</v>
      </c>
      <c r="M29" s="1612" t="s">
        <v>46</v>
      </c>
      <c r="N29" s="1612" t="s">
        <v>65</v>
      </c>
      <c r="O29" s="1608">
        <v>12</v>
      </c>
      <c r="P29" s="157"/>
      <c r="R29" s="160"/>
    </row>
    <row r="30" spans="1:18" ht="35.25" customHeight="1" x14ac:dyDescent="0.2">
      <c r="A30" s="1615"/>
      <c r="B30" s="1616"/>
      <c r="C30" s="1617"/>
      <c r="D30" s="1618"/>
      <c r="E30" s="1601"/>
      <c r="F30" s="735"/>
      <c r="G30" s="158" t="s">
        <v>23</v>
      </c>
      <c r="H30" s="159">
        <f>SUM(H29)</f>
        <v>16.2</v>
      </c>
      <c r="I30" s="159">
        <f t="shared" ref="I30:K30" si="5">SUM(I29)</f>
        <v>20</v>
      </c>
      <c r="J30" s="159">
        <f t="shared" si="5"/>
        <v>20</v>
      </c>
      <c r="K30" s="159">
        <f t="shared" si="5"/>
        <v>20</v>
      </c>
      <c r="L30" s="1611"/>
      <c r="M30" s="1612"/>
      <c r="N30" s="1612"/>
      <c r="O30" s="1608"/>
      <c r="R30" s="160"/>
    </row>
    <row r="31" spans="1:18" ht="30" customHeight="1" x14ac:dyDescent="0.2">
      <c r="A31" s="1583" t="s">
        <v>18</v>
      </c>
      <c r="B31" s="1596" t="s">
        <v>24</v>
      </c>
      <c r="C31" s="1599" t="s">
        <v>27</v>
      </c>
      <c r="D31" s="1600" t="s">
        <v>165</v>
      </c>
      <c r="E31" s="1601" t="s">
        <v>151</v>
      </c>
      <c r="F31" s="735" t="s">
        <v>32</v>
      </c>
      <c r="G31" s="154" t="s">
        <v>21</v>
      </c>
      <c r="H31" s="166">
        <v>5</v>
      </c>
      <c r="I31" s="162">
        <v>5</v>
      </c>
      <c r="J31" s="155">
        <v>5</v>
      </c>
      <c r="K31" s="155">
        <v>7</v>
      </c>
      <c r="L31" s="1611" t="s">
        <v>159</v>
      </c>
      <c r="M31" s="1612" t="s">
        <v>166</v>
      </c>
      <c r="N31" s="1612" t="s">
        <v>166</v>
      </c>
      <c r="O31" s="1608">
        <v>3</v>
      </c>
      <c r="P31" s="157"/>
      <c r="R31" s="160"/>
    </row>
    <row r="32" spans="1:18" ht="35.25" customHeight="1" x14ac:dyDescent="0.2">
      <c r="A32" s="1583"/>
      <c r="B32" s="1596"/>
      <c r="C32" s="1599"/>
      <c r="D32" s="1600"/>
      <c r="E32" s="1601"/>
      <c r="F32" s="735"/>
      <c r="G32" s="158" t="s">
        <v>23</v>
      </c>
      <c r="H32" s="159">
        <f>SUM(H31)</f>
        <v>5</v>
      </c>
      <c r="I32" s="159">
        <f t="shared" ref="I32:K32" si="6">SUM(I31)</f>
        <v>5</v>
      </c>
      <c r="J32" s="159">
        <f t="shared" si="6"/>
        <v>5</v>
      </c>
      <c r="K32" s="159">
        <f t="shared" si="6"/>
        <v>7</v>
      </c>
      <c r="L32" s="1611"/>
      <c r="M32" s="1612"/>
      <c r="N32" s="1612"/>
      <c r="O32" s="1608"/>
      <c r="R32" s="160"/>
    </row>
    <row r="33" spans="1:22" ht="15.75" x14ac:dyDescent="0.2">
      <c r="A33" s="167" t="s">
        <v>24</v>
      </c>
      <c r="B33" s="1609" t="s">
        <v>167</v>
      </c>
      <c r="C33" s="1609"/>
      <c r="D33" s="1609"/>
      <c r="E33" s="1609"/>
      <c r="F33" s="1609"/>
      <c r="G33" s="1609"/>
      <c r="H33" s="1609"/>
      <c r="I33" s="1609"/>
      <c r="J33" s="1609"/>
      <c r="K33" s="1609"/>
      <c r="L33" s="1609"/>
      <c r="M33" s="1609"/>
      <c r="N33" s="1609"/>
      <c r="O33" s="1609"/>
      <c r="R33" s="160"/>
    </row>
    <row r="34" spans="1:22" ht="15.75" x14ac:dyDescent="0.2">
      <c r="A34" s="164" t="s">
        <v>24</v>
      </c>
      <c r="B34" s="165" t="s">
        <v>18</v>
      </c>
      <c r="C34" s="1610" t="s">
        <v>168</v>
      </c>
      <c r="D34" s="1610"/>
      <c r="E34" s="1610"/>
      <c r="F34" s="1610"/>
      <c r="G34" s="1610"/>
      <c r="H34" s="1610"/>
      <c r="I34" s="1610"/>
      <c r="J34" s="1610"/>
      <c r="K34" s="1610"/>
      <c r="L34" s="1610"/>
      <c r="M34" s="1610"/>
      <c r="N34" s="1610"/>
      <c r="O34" s="1610"/>
      <c r="R34" s="160"/>
    </row>
    <row r="35" spans="1:22" ht="23.25" customHeight="1" x14ac:dyDescent="0.2">
      <c r="A35" s="1583" t="s">
        <v>24</v>
      </c>
      <c r="B35" s="1584" t="s">
        <v>18</v>
      </c>
      <c r="C35" s="1603" t="s">
        <v>38</v>
      </c>
      <c r="D35" s="752" t="s">
        <v>646</v>
      </c>
      <c r="E35" s="1308" t="s">
        <v>151</v>
      </c>
      <c r="F35" s="1433" t="s">
        <v>29</v>
      </c>
      <c r="G35" s="96" t="s">
        <v>21</v>
      </c>
      <c r="H35" s="155">
        <v>18.600000000000001</v>
      </c>
      <c r="I35" s="163"/>
      <c r="J35" s="155"/>
      <c r="K35" s="168"/>
      <c r="L35" s="1222" t="s">
        <v>776</v>
      </c>
      <c r="M35" s="1186" t="s">
        <v>777</v>
      </c>
      <c r="N35" s="1237"/>
      <c r="O35" s="1237"/>
      <c r="P35" s="297"/>
      <c r="R35" s="160"/>
    </row>
    <row r="36" spans="1:22" ht="26.25" customHeight="1" x14ac:dyDescent="0.2">
      <c r="A36" s="1602"/>
      <c r="B36" s="1584"/>
      <c r="C36" s="1604"/>
      <c r="D36" s="1605"/>
      <c r="E36" s="1606"/>
      <c r="F36" s="1607"/>
      <c r="G36" s="169" t="s">
        <v>44</v>
      </c>
      <c r="H36" s="155">
        <v>760</v>
      </c>
      <c r="I36" s="162">
        <v>780</v>
      </c>
      <c r="J36" s="155"/>
      <c r="K36" s="168"/>
      <c r="L36" s="1613"/>
      <c r="M36" s="1237"/>
      <c r="N36" s="1237"/>
      <c r="O36" s="1237"/>
      <c r="R36" s="160"/>
    </row>
    <row r="37" spans="1:22" ht="27.75" customHeight="1" x14ac:dyDescent="0.2">
      <c r="A37" s="1602"/>
      <c r="B37" s="1584"/>
      <c r="C37" s="1604"/>
      <c r="D37" s="1605"/>
      <c r="E37" s="1606"/>
      <c r="F37" s="1607"/>
      <c r="G37" s="170" t="s">
        <v>23</v>
      </c>
      <c r="H37" s="159">
        <f>SUM(H35:H36)</f>
        <v>778.6</v>
      </c>
      <c r="I37" s="171">
        <f>SUM(I35:I36)</f>
        <v>780</v>
      </c>
      <c r="J37" s="172"/>
      <c r="K37" s="172"/>
      <c r="L37" s="1613"/>
      <c r="M37" s="1237"/>
      <c r="N37" s="1237"/>
      <c r="O37" s="1237"/>
      <c r="R37" s="160"/>
    </row>
    <row r="38" spans="1:22" ht="28.5" customHeight="1" x14ac:dyDescent="0.2">
      <c r="A38" s="1583" t="s">
        <v>24</v>
      </c>
      <c r="B38" s="1584" t="s">
        <v>18</v>
      </c>
      <c r="C38" s="1585" t="s">
        <v>27</v>
      </c>
      <c r="D38" s="1586" t="s">
        <v>169</v>
      </c>
      <c r="E38" s="1587" t="s">
        <v>151</v>
      </c>
      <c r="F38" s="1433" t="s">
        <v>18</v>
      </c>
      <c r="G38" s="173" t="s">
        <v>21</v>
      </c>
      <c r="H38" s="155">
        <v>2</v>
      </c>
      <c r="I38" s="162">
        <v>3</v>
      </c>
      <c r="J38" s="155">
        <v>3</v>
      </c>
      <c r="K38" s="155">
        <v>4</v>
      </c>
      <c r="L38" s="1586" t="s">
        <v>159</v>
      </c>
      <c r="M38" s="1582">
        <v>3</v>
      </c>
      <c r="N38" s="1582">
        <v>4</v>
      </c>
      <c r="O38" s="1582">
        <v>4</v>
      </c>
      <c r="R38" s="160"/>
    </row>
    <row r="39" spans="1:22" ht="30" customHeight="1" x14ac:dyDescent="0.2">
      <c r="A39" s="1583"/>
      <c r="B39" s="1584"/>
      <c r="C39" s="1581"/>
      <c r="D39" s="1586"/>
      <c r="E39" s="1587"/>
      <c r="F39" s="1588"/>
      <c r="G39" s="173" t="s">
        <v>44</v>
      </c>
      <c r="H39" s="174"/>
      <c r="I39" s="162"/>
      <c r="J39" s="174"/>
      <c r="K39" s="174"/>
      <c r="L39" s="1586"/>
      <c r="M39" s="1582"/>
      <c r="N39" s="1582"/>
      <c r="O39" s="1582"/>
      <c r="R39" s="160"/>
    </row>
    <row r="40" spans="1:22" ht="25.5" customHeight="1" x14ac:dyDescent="0.2">
      <c r="A40" s="1583"/>
      <c r="B40" s="1584"/>
      <c r="C40" s="1581"/>
      <c r="D40" s="1586"/>
      <c r="E40" s="1587"/>
      <c r="F40" s="1588"/>
      <c r="G40" s="158" t="s">
        <v>23</v>
      </c>
      <c r="H40" s="159">
        <f>SUM(H38:H39)</f>
        <v>2</v>
      </c>
      <c r="I40" s="159">
        <f>SUM(I38:I39)</f>
        <v>3</v>
      </c>
      <c r="J40" s="159">
        <f>SUM(J38:J39)</f>
        <v>3</v>
      </c>
      <c r="K40" s="159">
        <f>SUM(K38:K39)</f>
        <v>4</v>
      </c>
      <c r="L40" s="1586"/>
      <c r="M40" s="1582"/>
      <c r="N40" s="1582"/>
      <c r="O40" s="1582"/>
      <c r="R40" s="160"/>
    </row>
    <row r="41" spans="1:22" ht="34.5" customHeight="1" x14ac:dyDescent="0.2">
      <c r="A41" s="1583" t="s">
        <v>24</v>
      </c>
      <c r="B41" s="1584" t="s">
        <v>18</v>
      </c>
      <c r="C41" s="1585" t="s">
        <v>34</v>
      </c>
      <c r="D41" s="1586" t="s">
        <v>170</v>
      </c>
      <c r="E41" s="1587" t="s">
        <v>151</v>
      </c>
      <c r="F41" s="1433" t="s">
        <v>18</v>
      </c>
      <c r="G41" s="173" t="s">
        <v>21</v>
      </c>
      <c r="H41" s="155"/>
      <c r="I41" s="162">
        <v>2</v>
      </c>
      <c r="J41" s="155">
        <v>3</v>
      </c>
      <c r="K41" s="155">
        <v>3</v>
      </c>
      <c r="L41" s="175" t="s">
        <v>680</v>
      </c>
      <c r="M41" s="176">
        <v>5</v>
      </c>
      <c r="N41" s="176">
        <v>7</v>
      </c>
      <c r="O41" s="176">
        <v>7</v>
      </c>
      <c r="P41" s="157"/>
      <c r="R41" s="160"/>
    </row>
    <row r="42" spans="1:22" ht="25.5" customHeight="1" x14ac:dyDescent="0.2">
      <c r="A42" s="1583"/>
      <c r="B42" s="1584"/>
      <c r="C42" s="1581"/>
      <c r="D42" s="1586"/>
      <c r="E42" s="1587"/>
      <c r="F42" s="1588"/>
      <c r="G42" s="173" t="s">
        <v>44</v>
      </c>
      <c r="H42" s="174"/>
      <c r="I42" s="162"/>
      <c r="J42" s="174"/>
      <c r="K42" s="174"/>
      <c r="L42" s="1586" t="s">
        <v>681</v>
      </c>
      <c r="M42" s="1582">
        <v>5</v>
      </c>
      <c r="N42" s="1582">
        <v>7</v>
      </c>
      <c r="O42" s="1582">
        <v>7</v>
      </c>
      <c r="R42" s="160"/>
    </row>
    <row r="43" spans="1:22" ht="25.5" customHeight="1" x14ac:dyDescent="0.2">
      <c r="A43" s="1583"/>
      <c r="B43" s="1584"/>
      <c r="C43" s="1581"/>
      <c r="D43" s="1586"/>
      <c r="E43" s="1587"/>
      <c r="F43" s="1588"/>
      <c r="G43" s="158" t="s">
        <v>23</v>
      </c>
      <c r="H43" s="159"/>
      <c r="I43" s="159">
        <f>SUM(I41:I42)</f>
        <v>2</v>
      </c>
      <c r="J43" s="159">
        <f>SUM(J41:J42)</f>
        <v>3</v>
      </c>
      <c r="K43" s="159">
        <f>SUM(K41:K42)</f>
        <v>3</v>
      </c>
      <c r="L43" s="1586"/>
      <c r="M43" s="1582"/>
      <c r="N43" s="1582"/>
      <c r="O43" s="1582"/>
      <c r="R43" s="160"/>
    </row>
    <row r="44" spans="1:22" ht="29.25" customHeight="1" x14ac:dyDescent="0.2">
      <c r="A44" s="1583" t="s">
        <v>24</v>
      </c>
      <c r="B44" s="1584" t="s">
        <v>18</v>
      </c>
      <c r="C44" s="1585" t="s">
        <v>36</v>
      </c>
      <c r="D44" s="1586" t="s">
        <v>171</v>
      </c>
      <c r="E44" s="1587" t="s">
        <v>151</v>
      </c>
      <c r="F44" s="1433" t="s">
        <v>18</v>
      </c>
      <c r="G44" s="173" t="s">
        <v>21</v>
      </c>
      <c r="H44" s="155">
        <v>60.3</v>
      </c>
      <c r="I44" s="162">
        <v>13</v>
      </c>
      <c r="J44" s="155">
        <v>60</v>
      </c>
      <c r="K44" s="155">
        <v>50</v>
      </c>
      <c r="L44" s="1586" t="s">
        <v>733</v>
      </c>
      <c r="M44" s="1598">
        <v>2</v>
      </c>
      <c r="N44" s="1581" t="s">
        <v>104</v>
      </c>
      <c r="O44" s="1581" t="s">
        <v>104</v>
      </c>
      <c r="P44" s="713"/>
      <c r="Q44" s="177"/>
      <c r="R44" s="177"/>
      <c r="S44" s="177"/>
      <c r="T44" s="177"/>
      <c r="U44" s="177"/>
    </row>
    <row r="45" spans="1:22" ht="29.25" customHeight="1" x14ac:dyDescent="0.2">
      <c r="A45" s="1583"/>
      <c r="B45" s="1584"/>
      <c r="C45" s="1581"/>
      <c r="D45" s="1586"/>
      <c r="E45" s="1587"/>
      <c r="F45" s="1588"/>
      <c r="G45" s="173" t="s">
        <v>44</v>
      </c>
      <c r="H45" s="174"/>
      <c r="I45" s="162"/>
      <c r="J45" s="174"/>
      <c r="K45" s="174"/>
      <c r="L45" s="1586"/>
      <c r="M45" s="1598"/>
      <c r="N45" s="1582"/>
      <c r="O45" s="1582"/>
      <c r="P45" s="714"/>
      <c r="Q45" s="177"/>
      <c r="R45" s="177"/>
      <c r="S45" s="177"/>
      <c r="T45" s="177"/>
      <c r="U45" s="177"/>
    </row>
    <row r="46" spans="1:22" ht="28.5" customHeight="1" x14ac:dyDescent="0.2">
      <c r="A46" s="1583"/>
      <c r="B46" s="1584"/>
      <c r="C46" s="1581"/>
      <c r="D46" s="1586"/>
      <c r="E46" s="1587"/>
      <c r="F46" s="1588"/>
      <c r="G46" s="158" t="s">
        <v>23</v>
      </c>
      <c r="H46" s="159">
        <f>SUM(H44:H45)</f>
        <v>60.3</v>
      </c>
      <c r="I46" s="159">
        <f t="shared" ref="I46:K46" si="7">SUM(I44:I45)</f>
        <v>13</v>
      </c>
      <c r="J46" s="159">
        <f t="shared" si="7"/>
        <v>60</v>
      </c>
      <c r="K46" s="159">
        <f t="shared" si="7"/>
        <v>50</v>
      </c>
      <c r="L46" s="1586"/>
      <c r="M46" s="1598"/>
      <c r="N46" s="1582"/>
      <c r="O46" s="1582"/>
      <c r="P46" s="177"/>
      <c r="Q46" s="177"/>
      <c r="R46" s="177"/>
      <c r="S46" s="177"/>
      <c r="T46" s="177"/>
      <c r="U46" s="177"/>
    </row>
    <row r="47" spans="1:22" ht="27.75" customHeight="1" x14ac:dyDescent="0.2">
      <c r="A47" s="1583" t="s">
        <v>24</v>
      </c>
      <c r="B47" s="1584" t="s">
        <v>18</v>
      </c>
      <c r="C47" s="1585" t="s">
        <v>46</v>
      </c>
      <c r="D47" s="1586" t="s">
        <v>785</v>
      </c>
      <c r="E47" s="1587" t="s">
        <v>151</v>
      </c>
      <c r="F47" s="1433" t="s">
        <v>35</v>
      </c>
      <c r="G47" s="173" t="s">
        <v>21</v>
      </c>
      <c r="H47" s="155"/>
      <c r="I47" s="162">
        <v>20</v>
      </c>
      <c r="J47" s="155">
        <v>7</v>
      </c>
      <c r="K47" s="155"/>
      <c r="L47" s="1586" t="s">
        <v>805</v>
      </c>
      <c r="M47" s="1582">
        <v>1</v>
      </c>
      <c r="N47" s="1589" t="s">
        <v>806</v>
      </c>
      <c r="O47" s="1581"/>
      <c r="P47" s="711"/>
      <c r="Q47" s="712"/>
      <c r="R47" s="712"/>
      <c r="S47" s="712"/>
      <c r="T47" s="177"/>
      <c r="U47" s="177"/>
      <c r="V47" s="177"/>
    </row>
    <row r="48" spans="1:22" ht="27.75" customHeight="1" x14ac:dyDescent="0.2">
      <c r="A48" s="1583"/>
      <c r="B48" s="1584"/>
      <c r="C48" s="1581"/>
      <c r="D48" s="1586"/>
      <c r="E48" s="1587"/>
      <c r="F48" s="1588"/>
      <c r="G48" s="173" t="s">
        <v>22</v>
      </c>
      <c r="H48" s="174"/>
      <c r="I48" s="163"/>
      <c r="J48" s="174"/>
      <c r="K48" s="174">
        <v>500</v>
      </c>
      <c r="L48" s="1586"/>
      <c r="M48" s="1582"/>
      <c r="N48" s="1590"/>
      <c r="O48" s="1582"/>
      <c r="P48" s="711"/>
      <c r="Q48" s="712"/>
      <c r="R48" s="712"/>
      <c r="S48" s="712"/>
      <c r="T48" s="177"/>
      <c r="U48" s="177"/>
      <c r="V48" s="177"/>
    </row>
    <row r="49" spans="1:37" ht="27.75" customHeight="1" x14ac:dyDescent="0.2">
      <c r="A49" s="1583"/>
      <c r="B49" s="1584"/>
      <c r="C49" s="1581"/>
      <c r="D49" s="1586"/>
      <c r="E49" s="1587"/>
      <c r="F49" s="1588"/>
      <c r="G49" s="173" t="s">
        <v>44</v>
      </c>
      <c r="H49" s="174"/>
      <c r="I49" s="162"/>
      <c r="J49" s="178"/>
      <c r="K49" s="178"/>
      <c r="L49" s="1586"/>
      <c r="M49" s="1582"/>
      <c r="N49" s="1590"/>
      <c r="O49" s="1582"/>
      <c r="P49" s="711"/>
      <c r="Q49" s="712"/>
      <c r="R49" s="712"/>
      <c r="S49" s="712"/>
      <c r="T49" s="177"/>
      <c r="U49" s="177"/>
      <c r="V49" s="177"/>
    </row>
    <row r="50" spans="1:37" ht="28.9" customHeight="1" x14ac:dyDescent="0.2">
      <c r="A50" s="1583"/>
      <c r="B50" s="1584"/>
      <c r="C50" s="1581"/>
      <c r="D50" s="1586"/>
      <c r="E50" s="1587"/>
      <c r="F50" s="1588"/>
      <c r="G50" s="158" t="s">
        <v>23</v>
      </c>
      <c r="H50" s="159"/>
      <c r="I50" s="159">
        <f>SUM(I47:I49)</f>
        <v>20</v>
      </c>
      <c r="J50" s="159">
        <f t="shared" ref="J50:K50" si="8">SUM(J47:J49)</f>
        <v>7</v>
      </c>
      <c r="K50" s="159">
        <f t="shared" si="8"/>
        <v>500</v>
      </c>
      <c r="L50" s="1586"/>
      <c r="M50" s="1582"/>
      <c r="N50" s="1590"/>
      <c r="O50" s="1582"/>
      <c r="P50" s="711"/>
      <c r="Q50" s="712"/>
      <c r="R50" s="712"/>
      <c r="S50" s="712"/>
      <c r="T50" s="177"/>
      <c r="U50" s="177"/>
      <c r="V50" s="177"/>
    </row>
    <row r="51" spans="1:37" ht="27.75" customHeight="1" x14ac:dyDescent="0.2">
      <c r="A51" s="1583" t="s">
        <v>24</v>
      </c>
      <c r="B51" s="1584" t="s">
        <v>18</v>
      </c>
      <c r="C51" s="1585" t="s">
        <v>172</v>
      </c>
      <c r="D51" s="1586" t="s">
        <v>763</v>
      </c>
      <c r="E51" s="1587" t="s">
        <v>151</v>
      </c>
      <c r="F51" s="1433" t="s">
        <v>35</v>
      </c>
      <c r="G51" s="173" t="s">
        <v>21</v>
      </c>
      <c r="H51" s="155"/>
      <c r="I51" s="162">
        <v>20</v>
      </c>
      <c r="J51" s="155">
        <v>120</v>
      </c>
      <c r="K51" s="155">
        <v>50</v>
      </c>
      <c r="L51" s="1586" t="s">
        <v>726</v>
      </c>
      <c r="M51" s="1598"/>
      <c r="N51" s="1589"/>
      <c r="O51" s="1581">
        <v>1</v>
      </c>
      <c r="P51" s="711"/>
      <c r="Q51" s="712"/>
      <c r="R51" s="712"/>
      <c r="S51" s="712"/>
      <c r="T51" s="177"/>
      <c r="U51" s="177"/>
      <c r="V51" s="177"/>
    </row>
    <row r="52" spans="1:37" ht="27.75" customHeight="1" x14ac:dyDescent="0.2">
      <c r="A52" s="1583"/>
      <c r="B52" s="1584"/>
      <c r="C52" s="1581"/>
      <c r="D52" s="1586"/>
      <c r="E52" s="1587"/>
      <c r="F52" s="1588"/>
      <c r="G52" s="173" t="s">
        <v>22</v>
      </c>
      <c r="H52" s="174"/>
      <c r="I52" s="163"/>
      <c r="J52" s="174">
        <v>500</v>
      </c>
      <c r="K52" s="174">
        <v>200</v>
      </c>
      <c r="L52" s="1586"/>
      <c r="M52" s="1598"/>
      <c r="N52" s="1590"/>
      <c r="O52" s="1582"/>
      <c r="P52" s="711"/>
      <c r="Q52" s="712"/>
      <c r="R52" s="712"/>
      <c r="S52" s="712"/>
      <c r="T52" s="177"/>
      <c r="U52" s="177"/>
      <c r="V52" s="177"/>
    </row>
    <row r="53" spans="1:37" ht="27.75" customHeight="1" x14ac:dyDescent="0.2">
      <c r="A53" s="1583"/>
      <c r="B53" s="1584"/>
      <c r="C53" s="1581"/>
      <c r="D53" s="1586"/>
      <c r="E53" s="1587"/>
      <c r="F53" s="1588"/>
      <c r="G53" s="173" t="s">
        <v>44</v>
      </c>
      <c r="H53" s="174"/>
      <c r="I53" s="162">
        <v>50</v>
      </c>
      <c r="J53" s="178"/>
      <c r="K53" s="178"/>
      <c r="L53" s="1586"/>
      <c r="M53" s="1598"/>
      <c r="N53" s="1590"/>
      <c r="O53" s="1582"/>
      <c r="P53" s="711"/>
      <c r="Q53" s="712"/>
      <c r="R53" s="712"/>
      <c r="S53" s="712"/>
      <c r="T53" s="177"/>
      <c r="U53" s="177"/>
      <c r="V53" s="177"/>
    </row>
    <row r="54" spans="1:37" ht="28.9" customHeight="1" x14ac:dyDescent="0.2">
      <c r="A54" s="1583"/>
      <c r="B54" s="1584"/>
      <c r="C54" s="1581"/>
      <c r="D54" s="1586"/>
      <c r="E54" s="1587"/>
      <c r="F54" s="1588"/>
      <c r="G54" s="158" t="s">
        <v>23</v>
      </c>
      <c r="H54" s="159"/>
      <c r="I54" s="159">
        <f>SUM(I51:I53)</f>
        <v>70</v>
      </c>
      <c r="J54" s="159">
        <f t="shared" ref="J54:K54" si="9">SUM(J51:J53)</f>
        <v>620</v>
      </c>
      <c r="K54" s="159">
        <f t="shared" si="9"/>
        <v>250</v>
      </c>
      <c r="L54" s="1586"/>
      <c r="M54" s="1598"/>
      <c r="N54" s="1590"/>
      <c r="O54" s="1582"/>
      <c r="P54" s="711"/>
      <c r="Q54" s="712"/>
      <c r="R54" s="712"/>
      <c r="S54" s="712"/>
      <c r="T54" s="177"/>
      <c r="U54" s="177"/>
      <c r="V54" s="177"/>
    </row>
    <row r="55" spans="1:37" ht="28.5" customHeight="1" x14ac:dyDescent="0.2">
      <c r="A55" s="1583" t="s">
        <v>24</v>
      </c>
      <c r="B55" s="1584" t="s">
        <v>18</v>
      </c>
      <c r="C55" s="1585" t="s">
        <v>65</v>
      </c>
      <c r="D55" s="1586" t="s">
        <v>173</v>
      </c>
      <c r="E55" s="1587" t="s">
        <v>151</v>
      </c>
      <c r="F55" s="1433" t="s">
        <v>35</v>
      </c>
      <c r="G55" s="173" t="s">
        <v>21</v>
      </c>
      <c r="H55" s="155">
        <v>164.7</v>
      </c>
      <c r="I55" s="162"/>
      <c r="J55" s="155">
        <v>105</v>
      </c>
      <c r="K55" s="155"/>
      <c r="L55" s="1586" t="s">
        <v>682</v>
      </c>
      <c r="M55" s="1598"/>
      <c r="N55" s="1589">
        <v>1</v>
      </c>
      <c r="O55" s="1581"/>
      <c r="P55" s="157"/>
      <c r="Q55" s="177"/>
      <c r="R55" s="177"/>
      <c r="S55" s="177"/>
      <c r="T55" s="177"/>
      <c r="U55" s="177"/>
    </row>
    <row r="56" spans="1:37" ht="28.9" customHeight="1" x14ac:dyDescent="0.2">
      <c r="A56" s="1583"/>
      <c r="B56" s="1584"/>
      <c r="C56" s="1581"/>
      <c r="D56" s="1586"/>
      <c r="E56" s="1587"/>
      <c r="F56" s="1588"/>
      <c r="G56" s="158" t="s">
        <v>23</v>
      </c>
      <c r="H56" s="159">
        <f>SUM(H55:H55)</f>
        <v>164.7</v>
      </c>
      <c r="I56" s="159"/>
      <c r="J56" s="159">
        <f>SUM(J55:J55)</f>
        <v>105</v>
      </c>
      <c r="K56" s="159"/>
      <c r="L56" s="1586"/>
      <c r="M56" s="1598"/>
      <c r="N56" s="1590"/>
      <c r="O56" s="1582"/>
      <c r="P56" s="177"/>
      <c r="Q56" s="177"/>
      <c r="R56" s="177"/>
      <c r="S56" s="177"/>
      <c r="T56" s="177"/>
      <c r="U56" s="177"/>
    </row>
    <row r="57" spans="1:37" ht="18.75" customHeight="1" x14ac:dyDescent="0.2">
      <c r="A57" s="164" t="s">
        <v>24</v>
      </c>
      <c r="B57" s="165" t="s">
        <v>24</v>
      </c>
      <c r="C57" s="1176" t="s">
        <v>174</v>
      </c>
      <c r="D57" s="1176"/>
      <c r="E57" s="1176"/>
      <c r="F57" s="1176"/>
      <c r="G57" s="1176"/>
      <c r="H57" s="1176"/>
      <c r="I57" s="1176"/>
      <c r="J57" s="1176"/>
      <c r="K57" s="1176"/>
      <c r="L57" s="1176"/>
      <c r="M57" s="1176"/>
      <c r="N57" s="1176"/>
      <c r="O57" s="1176"/>
      <c r="R57" s="160"/>
    </row>
    <row r="58" spans="1:37" ht="38.25" customHeight="1" x14ac:dyDescent="0.2">
      <c r="A58" s="1583" t="s">
        <v>24</v>
      </c>
      <c r="B58" s="1596" t="s">
        <v>24</v>
      </c>
      <c r="C58" s="1243" t="s">
        <v>24</v>
      </c>
      <c r="D58" s="752" t="s">
        <v>175</v>
      </c>
      <c r="E58" s="1180" t="s">
        <v>148</v>
      </c>
      <c r="F58" s="1190" t="s">
        <v>32</v>
      </c>
      <c r="G58" s="179" t="s">
        <v>21</v>
      </c>
      <c r="H58" s="155">
        <v>22.7</v>
      </c>
      <c r="I58" s="156">
        <v>27.1</v>
      </c>
      <c r="J58" s="155">
        <f>SUM(I58*1.04)</f>
        <v>28.184000000000001</v>
      </c>
      <c r="K58" s="155">
        <f>SUM(J58*1.04)</f>
        <v>29.311360000000001</v>
      </c>
      <c r="L58" s="752" t="s">
        <v>574</v>
      </c>
      <c r="M58" s="1237">
        <v>1</v>
      </c>
      <c r="N58" s="1237">
        <v>1</v>
      </c>
      <c r="O58" s="1237">
        <v>1</v>
      </c>
      <c r="R58" s="160"/>
    </row>
    <row r="59" spans="1:37" ht="29.25" customHeight="1" x14ac:dyDescent="0.2">
      <c r="A59" s="1583"/>
      <c r="B59" s="1596"/>
      <c r="C59" s="1186"/>
      <c r="D59" s="752"/>
      <c r="E59" s="1180"/>
      <c r="F59" s="1597"/>
      <c r="G59" s="170" t="s">
        <v>23</v>
      </c>
      <c r="H59" s="172">
        <f>SUM(H58)</f>
        <v>22.7</v>
      </c>
      <c r="I59" s="172">
        <f>SUM(I58)</f>
        <v>27.1</v>
      </c>
      <c r="J59" s="172">
        <f t="shared" ref="J59:K59" si="10">SUM(J58)</f>
        <v>28.184000000000001</v>
      </c>
      <c r="K59" s="172">
        <f t="shared" si="10"/>
        <v>29.311360000000001</v>
      </c>
      <c r="L59" s="752"/>
      <c r="M59" s="1237"/>
      <c r="N59" s="1237"/>
      <c r="O59" s="1237"/>
      <c r="R59" s="160"/>
    </row>
    <row r="60" spans="1:37" ht="22.5" customHeight="1" x14ac:dyDescent="0.2">
      <c r="A60" s="1591" t="s">
        <v>24</v>
      </c>
      <c r="B60" s="1594" t="s">
        <v>24</v>
      </c>
      <c r="C60" s="1595" t="s">
        <v>32</v>
      </c>
      <c r="D60" s="752" t="s">
        <v>647</v>
      </c>
      <c r="E60" s="1308" t="s">
        <v>148</v>
      </c>
      <c r="F60" s="1588" t="s">
        <v>32</v>
      </c>
      <c r="G60" s="96" t="s">
        <v>21</v>
      </c>
      <c r="H60" s="180">
        <v>62</v>
      </c>
      <c r="I60" s="181">
        <v>12</v>
      </c>
      <c r="J60" s="180"/>
      <c r="K60" s="182"/>
      <c r="L60" s="752" t="s">
        <v>176</v>
      </c>
      <c r="M60" s="1231">
        <v>1</v>
      </c>
      <c r="N60" s="1231"/>
      <c r="O60" s="1231"/>
      <c r="P60" s="183"/>
      <c r="Q60" s="183"/>
      <c r="R60" s="183"/>
      <c r="S60" s="183"/>
      <c r="T60" s="183"/>
    </row>
    <row r="61" spans="1:37" ht="20.25" customHeight="1" x14ac:dyDescent="0.2">
      <c r="A61" s="1591"/>
      <c r="B61" s="1594"/>
      <c r="C61" s="1595"/>
      <c r="D61" s="752"/>
      <c r="E61" s="1308"/>
      <c r="F61" s="1588"/>
      <c r="G61" s="96" t="s">
        <v>42</v>
      </c>
      <c r="H61" s="180"/>
      <c r="I61" s="181"/>
      <c r="J61" s="508"/>
      <c r="K61" s="182"/>
      <c r="L61" s="752"/>
      <c r="M61" s="1231"/>
      <c r="N61" s="1231"/>
      <c r="O61" s="1231"/>
      <c r="P61" s="183"/>
      <c r="Q61" s="183"/>
      <c r="R61" s="183"/>
      <c r="S61" s="183"/>
      <c r="T61" s="183"/>
    </row>
    <row r="62" spans="1:37" ht="21.75" customHeight="1" x14ac:dyDescent="0.2">
      <c r="A62" s="1591"/>
      <c r="B62" s="1594"/>
      <c r="C62" s="1595"/>
      <c r="D62" s="752"/>
      <c r="E62" s="1308"/>
      <c r="F62" s="1588"/>
      <c r="G62" s="96" t="s">
        <v>22</v>
      </c>
      <c r="H62" s="180">
        <v>110</v>
      </c>
      <c r="I62" s="181"/>
      <c r="J62" s="508"/>
      <c r="K62" s="180"/>
      <c r="L62" s="752"/>
      <c r="M62" s="1231"/>
      <c r="N62" s="1231"/>
      <c r="O62" s="1231"/>
      <c r="P62" s="183"/>
      <c r="Q62" s="183"/>
      <c r="R62" s="183"/>
      <c r="S62" s="183"/>
      <c r="T62" s="183"/>
    </row>
    <row r="63" spans="1:37" ht="21" customHeight="1" x14ac:dyDescent="0.2">
      <c r="A63" s="1591"/>
      <c r="B63" s="1594"/>
      <c r="C63" s="1595"/>
      <c r="D63" s="752"/>
      <c r="E63" s="1308"/>
      <c r="F63" s="1588"/>
      <c r="G63" s="170" t="s">
        <v>23</v>
      </c>
      <c r="H63" s="172">
        <f>SUM(H60:H62)</f>
        <v>172</v>
      </c>
      <c r="I63" s="172">
        <f>SUM(I60:I62)</f>
        <v>12</v>
      </c>
      <c r="J63" s="172"/>
      <c r="K63" s="172"/>
      <c r="L63" s="752"/>
      <c r="M63" s="1231"/>
      <c r="N63" s="1231"/>
      <c r="O63" s="1231"/>
    </row>
    <row r="64" spans="1:37" s="187" customFormat="1" ht="15.75" customHeight="1" x14ac:dyDescent="0.2">
      <c r="A64" s="184" t="s">
        <v>56</v>
      </c>
      <c r="B64" s="1592" t="s">
        <v>177</v>
      </c>
      <c r="C64" s="1592"/>
      <c r="D64" s="1592"/>
      <c r="E64" s="1592"/>
      <c r="F64" s="1592"/>
      <c r="G64" s="1592"/>
      <c r="H64" s="185">
        <f>SUM(H13+H15+H17+H21,H24+H26+H28+H30+H32+H37+H40+H43+H46+H54+H56+H63,H59)</f>
        <v>1495.8</v>
      </c>
      <c r="I64" s="185">
        <f>SUM(I13+I15+I17+I21,I24+I26+I28+I30+I32+I37+I40+I43+I46+I50+I54+I56+I63,I59)</f>
        <v>1211</v>
      </c>
      <c r="J64" s="185">
        <f t="shared" ref="J64:K64" si="11">SUM(J13+J15+J17+J21,J24+J26+J28+J30+J32+J37+J40+J43+J46+J50+J54+J56+J63,J59)</f>
        <v>992.62</v>
      </c>
      <c r="K64" s="185">
        <f t="shared" si="11"/>
        <v>1016.72544</v>
      </c>
      <c r="L64" s="1593"/>
      <c r="M64" s="1593"/>
      <c r="N64" s="1593"/>
      <c r="O64" s="1593"/>
      <c r="P64" s="186"/>
      <c r="Q64" s="186"/>
      <c r="R64" s="186"/>
      <c r="S64" s="186"/>
      <c r="T64" s="186"/>
      <c r="U64" s="186"/>
      <c r="V64" s="186"/>
      <c r="W64" s="186"/>
      <c r="X64" s="186"/>
      <c r="Y64" s="186"/>
      <c r="Z64" s="186"/>
      <c r="AA64" s="186"/>
      <c r="AB64" s="186"/>
      <c r="AC64" s="186"/>
      <c r="AD64" s="186"/>
      <c r="AE64" s="186"/>
      <c r="AF64" s="186"/>
      <c r="AG64" s="186"/>
      <c r="AH64" s="186"/>
      <c r="AI64" s="186"/>
      <c r="AJ64" s="186"/>
      <c r="AK64" s="186"/>
    </row>
    <row r="65" spans="1:37" s="187" customFormat="1" ht="15.75" customHeight="1" x14ac:dyDescent="0.2">
      <c r="A65" s="188"/>
      <c r="B65" s="188"/>
      <c r="C65" s="188"/>
      <c r="D65" s="188"/>
      <c r="E65" s="188"/>
      <c r="F65" s="188"/>
      <c r="G65" s="188"/>
      <c r="H65" s="188"/>
      <c r="I65" s="188"/>
      <c r="J65" s="188"/>
      <c r="K65" s="188"/>
      <c r="L65" s="188"/>
      <c r="M65" s="188"/>
      <c r="N65" s="188"/>
      <c r="O65" s="188"/>
      <c r="P65" s="186"/>
      <c r="Q65" s="186"/>
      <c r="R65" s="186"/>
      <c r="S65" s="186"/>
      <c r="T65" s="186"/>
      <c r="U65" s="186"/>
      <c r="V65" s="186"/>
      <c r="W65" s="186"/>
      <c r="X65" s="186"/>
      <c r="Y65" s="186"/>
      <c r="Z65" s="186"/>
      <c r="AA65" s="186"/>
      <c r="AB65" s="186"/>
      <c r="AC65" s="186"/>
      <c r="AD65" s="186"/>
      <c r="AE65" s="186"/>
      <c r="AF65" s="186"/>
      <c r="AG65" s="186"/>
      <c r="AH65" s="186"/>
      <c r="AI65" s="186"/>
      <c r="AJ65" s="186"/>
      <c r="AK65" s="186"/>
    </row>
    <row r="66" spans="1:37" s="187" customFormat="1" ht="13.5" customHeight="1" x14ac:dyDescent="0.2">
      <c r="A66" s="188"/>
      <c r="B66" s="188"/>
      <c r="C66" s="188"/>
      <c r="D66" s="188"/>
      <c r="E66" s="188"/>
      <c r="F66" s="188"/>
      <c r="G66" s="188"/>
      <c r="H66" s="188"/>
      <c r="I66" s="189"/>
      <c r="J66" s="188"/>
      <c r="K66" s="188"/>
      <c r="L66" s="188"/>
      <c r="M66" s="188"/>
      <c r="N66" s="188"/>
      <c r="O66" s="188"/>
      <c r="P66" s="186"/>
      <c r="Q66" s="186"/>
      <c r="R66" s="186"/>
      <c r="S66" s="186"/>
      <c r="T66" s="186"/>
      <c r="U66" s="186"/>
      <c r="V66" s="186"/>
      <c r="W66" s="186"/>
      <c r="X66" s="186"/>
      <c r="Y66" s="186"/>
      <c r="Z66" s="186"/>
      <c r="AA66" s="186"/>
      <c r="AB66" s="186"/>
      <c r="AC66" s="186"/>
      <c r="AD66" s="186"/>
      <c r="AE66" s="186"/>
      <c r="AF66" s="186"/>
      <c r="AG66" s="186"/>
      <c r="AH66" s="186"/>
      <c r="AI66" s="186"/>
      <c r="AJ66" s="186"/>
      <c r="AK66" s="186"/>
    </row>
    <row r="67" spans="1:37" s="187" customFormat="1" ht="15.75" customHeight="1" x14ac:dyDescent="0.2">
      <c r="A67" s="127"/>
      <c r="B67" s="128"/>
      <c r="C67" s="128"/>
      <c r="D67" s="128"/>
      <c r="E67" s="128"/>
      <c r="F67" s="129"/>
      <c r="G67" s="1253" t="s">
        <v>108</v>
      </c>
      <c r="H67" s="1424"/>
      <c r="I67" s="1424"/>
      <c r="J67" s="130"/>
      <c r="K67" s="130"/>
      <c r="L67" s="190"/>
      <c r="M67" s="190"/>
      <c r="N67" s="190"/>
      <c r="O67" s="190"/>
      <c r="P67" s="186"/>
      <c r="Q67" s="186"/>
      <c r="R67" s="186"/>
      <c r="S67" s="186"/>
      <c r="T67" s="186"/>
      <c r="U67" s="186"/>
      <c r="V67" s="186"/>
      <c r="W67" s="186"/>
      <c r="X67" s="186"/>
      <c r="Y67" s="186"/>
      <c r="Z67" s="186"/>
      <c r="AA67" s="186"/>
      <c r="AB67" s="186"/>
      <c r="AC67" s="186"/>
      <c r="AD67" s="186"/>
      <c r="AE67" s="186"/>
      <c r="AF67" s="186"/>
      <c r="AG67" s="186"/>
      <c r="AH67" s="186"/>
      <c r="AI67" s="186"/>
      <c r="AJ67" s="186"/>
      <c r="AK67" s="186"/>
    </row>
    <row r="68" spans="1:37" s="187" customFormat="1" ht="18" customHeight="1" x14ac:dyDescent="0.2">
      <c r="A68" s="127"/>
      <c r="B68" s="128"/>
      <c r="C68" s="128"/>
      <c r="D68" s="128"/>
      <c r="E68" s="128"/>
      <c r="F68" s="129"/>
      <c r="G68" s="131"/>
      <c r="H68" s="132"/>
      <c r="I68" s="132"/>
      <c r="J68" s="130"/>
      <c r="K68" s="130"/>
      <c r="L68" s="190"/>
      <c r="M68" s="190"/>
      <c r="N68" s="190"/>
      <c r="O68" s="190"/>
      <c r="P68" s="186"/>
      <c r="Q68" s="186"/>
      <c r="R68" s="186"/>
      <c r="S68" s="186"/>
      <c r="T68" s="186"/>
      <c r="U68" s="186"/>
      <c r="V68" s="186"/>
      <c r="W68" s="186"/>
      <c r="X68" s="186"/>
      <c r="Y68" s="186"/>
      <c r="Z68" s="186"/>
      <c r="AA68" s="186"/>
      <c r="AB68" s="186"/>
      <c r="AC68" s="186"/>
      <c r="AD68" s="186"/>
      <c r="AE68" s="186"/>
      <c r="AF68" s="186"/>
      <c r="AG68" s="186"/>
      <c r="AH68" s="186"/>
      <c r="AI68" s="186"/>
      <c r="AJ68" s="186"/>
      <c r="AK68" s="186"/>
    </row>
    <row r="69" spans="1:37" ht="50.25" customHeight="1" x14ac:dyDescent="0.2">
      <c r="A69" s="1292" t="s">
        <v>109</v>
      </c>
      <c r="B69" s="1293"/>
      <c r="C69" s="1293"/>
      <c r="D69" s="1293"/>
      <c r="E69" s="1293"/>
      <c r="F69" s="1293"/>
      <c r="G69" s="1294"/>
      <c r="H69" s="133" t="s">
        <v>657</v>
      </c>
      <c r="I69" s="133" t="s">
        <v>660</v>
      </c>
      <c r="J69" s="133" t="s">
        <v>110</v>
      </c>
      <c r="K69" s="133" t="s">
        <v>661</v>
      </c>
      <c r="L69" s="190"/>
      <c r="M69" s="190"/>
      <c r="N69" s="190"/>
      <c r="O69" s="190"/>
      <c r="P69" s="191"/>
      <c r="Q69" s="192"/>
    </row>
    <row r="70" spans="1:37" ht="17.25" customHeight="1" x14ac:dyDescent="0.2">
      <c r="A70" s="1282" t="s">
        <v>111</v>
      </c>
      <c r="B70" s="1283"/>
      <c r="C70" s="1283"/>
      <c r="D70" s="1283"/>
      <c r="E70" s="1283"/>
      <c r="F70" s="1283"/>
      <c r="G70" s="1284"/>
      <c r="H70" s="134">
        <f>SUM(H71:H74)</f>
        <v>625.79999999999995</v>
      </c>
      <c r="I70" s="135">
        <f>SUM(I71:I74)</f>
        <v>381</v>
      </c>
      <c r="J70" s="134">
        <f>SUM(J71:J74)</f>
        <v>492.62000000000006</v>
      </c>
      <c r="K70" s="134">
        <f>SUM(K71:K74)</f>
        <v>316.72543999999999</v>
      </c>
      <c r="M70" s="190"/>
      <c r="N70" s="190"/>
      <c r="O70" s="190"/>
      <c r="P70" s="193"/>
    </row>
    <row r="71" spans="1:37" ht="17.25" customHeight="1" x14ac:dyDescent="0.2">
      <c r="A71" s="1295" t="s">
        <v>112</v>
      </c>
      <c r="B71" s="1296"/>
      <c r="C71" s="1296"/>
      <c r="D71" s="1296"/>
      <c r="E71" s="1296"/>
      <c r="F71" s="1296"/>
      <c r="G71" s="1297"/>
      <c r="H71" s="136">
        <f>SUM(H12+H14+H16+H18+H23+H25+H27+H29+H31+H35+H38+H41+H44+H51+H55+H58+H60)</f>
        <v>459.99999999999994</v>
      </c>
      <c r="I71" s="136">
        <f>SUM(I12+I14+I16+I18+I23+I25+I27+I29+I31+I35+I38+I41+I44+I47+I51+I55+I58+I60)</f>
        <v>251</v>
      </c>
      <c r="J71" s="136">
        <f t="shared" ref="J71:K71" si="12">SUM(J12+J14+J16+J18+J23+J25+J27+J29+J31+J35+J38+J41+J44+J47+J51+J55+J58+J60)</f>
        <v>492.62000000000006</v>
      </c>
      <c r="K71" s="136">
        <f t="shared" si="12"/>
        <v>316.72543999999999</v>
      </c>
      <c r="L71" s="191"/>
      <c r="P71" s="193"/>
    </row>
    <row r="72" spans="1:37" ht="16.5" customHeight="1" x14ac:dyDescent="0.25">
      <c r="A72" s="1264" t="s">
        <v>113</v>
      </c>
      <c r="B72" s="1265"/>
      <c r="C72" s="1265"/>
      <c r="D72" s="1265"/>
      <c r="E72" s="1265"/>
      <c r="F72" s="1265"/>
      <c r="G72" s="1266"/>
      <c r="H72" s="136"/>
      <c r="I72" s="136"/>
      <c r="J72" s="136"/>
      <c r="K72" s="136"/>
      <c r="L72" s="194"/>
      <c r="M72" s="191"/>
      <c r="N72" s="191"/>
      <c r="O72" s="191"/>
      <c r="P72" s="193"/>
    </row>
    <row r="73" spans="1:37" ht="16.5" customHeight="1" x14ac:dyDescent="0.25">
      <c r="A73" s="1264" t="s">
        <v>114</v>
      </c>
      <c r="B73" s="1265"/>
      <c r="C73" s="1265"/>
      <c r="D73" s="1265"/>
      <c r="E73" s="1265"/>
      <c r="F73" s="1265"/>
      <c r="G73" s="1266"/>
      <c r="H73" s="136">
        <f>SUM(H20,H61)</f>
        <v>165.8</v>
      </c>
      <c r="I73" s="136">
        <f>SUM(I20,I61)</f>
        <v>0</v>
      </c>
      <c r="J73" s="136">
        <f>SUM(J20,J61)</f>
        <v>0</v>
      </c>
      <c r="K73" s="136">
        <f>SUM(K20,K61)</f>
        <v>0</v>
      </c>
      <c r="L73" s="194"/>
      <c r="M73" s="193"/>
      <c r="N73" s="193"/>
      <c r="O73" s="193"/>
      <c r="P73" s="193"/>
    </row>
    <row r="74" spans="1:37" ht="15.75" customHeight="1" x14ac:dyDescent="0.2">
      <c r="A74" s="1298" t="s">
        <v>115</v>
      </c>
      <c r="B74" s="1299"/>
      <c r="C74" s="1299"/>
      <c r="D74" s="1299"/>
      <c r="E74" s="1299"/>
      <c r="F74" s="1299"/>
      <c r="G74" s="1300"/>
      <c r="H74" s="136"/>
      <c r="I74" s="136">
        <f>SUM(I19)</f>
        <v>130</v>
      </c>
      <c r="J74" s="136"/>
      <c r="K74" s="136"/>
      <c r="L74" s="194"/>
      <c r="M74" s="193"/>
      <c r="N74" s="193"/>
      <c r="O74" s="193"/>
      <c r="P74" s="195"/>
    </row>
    <row r="75" spans="1:37" ht="15.75" customHeight="1" x14ac:dyDescent="0.2">
      <c r="A75" s="1282" t="s">
        <v>116</v>
      </c>
      <c r="B75" s="1283"/>
      <c r="C75" s="1283"/>
      <c r="D75" s="1283"/>
      <c r="E75" s="1283"/>
      <c r="F75" s="1283"/>
      <c r="G75" s="1284"/>
      <c r="H75" s="134">
        <f>SUM(H76:H78)</f>
        <v>870</v>
      </c>
      <c r="I75" s="135">
        <f>SUM(I76:I78)</f>
        <v>830</v>
      </c>
      <c r="J75" s="134">
        <f>SUM(J76:J78)</f>
        <v>500</v>
      </c>
      <c r="K75" s="134">
        <f>SUM(K76:K78)</f>
        <v>700</v>
      </c>
      <c r="L75" s="194"/>
      <c r="M75" s="193"/>
      <c r="N75" s="193"/>
      <c r="O75" s="193"/>
      <c r="P75" s="195"/>
    </row>
    <row r="76" spans="1:37" ht="15.75" customHeight="1" x14ac:dyDescent="0.2">
      <c r="A76" s="1285" t="s">
        <v>117</v>
      </c>
      <c r="B76" s="1286"/>
      <c r="C76" s="1286"/>
      <c r="D76" s="1286"/>
      <c r="E76" s="1286"/>
      <c r="F76" s="1286"/>
      <c r="G76" s="1287"/>
      <c r="H76" s="136">
        <f>SUM(H62,H52)</f>
        <v>110</v>
      </c>
      <c r="I76" s="136">
        <f>SUM(I48,I62,I52)</f>
        <v>0</v>
      </c>
      <c r="J76" s="136">
        <f t="shared" ref="J76:K76" si="13">SUM(J48,J62,J52)</f>
        <v>500</v>
      </c>
      <c r="K76" s="136">
        <f t="shared" si="13"/>
        <v>700</v>
      </c>
      <c r="L76" s="196"/>
      <c r="M76" s="193"/>
      <c r="N76" s="193"/>
      <c r="O76" s="193"/>
      <c r="P76" s="195"/>
    </row>
    <row r="77" spans="1:37" ht="15.75" customHeight="1" x14ac:dyDescent="0.2">
      <c r="A77" s="1275" t="s">
        <v>118</v>
      </c>
      <c r="B77" s="1276"/>
      <c r="C77" s="1276"/>
      <c r="D77" s="1276"/>
      <c r="E77" s="1276"/>
      <c r="F77" s="1276"/>
      <c r="G77" s="1277"/>
      <c r="H77" s="136">
        <f>SUM(H36+H39+H42+H45+H53)</f>
        <v>760</v>
      </c>
      <c r="I77" s="136">
        <f>SUM(I36+I39+I42+I45+I53)</f>
        <v>830</v>
      </c>
      <c r="J77" s="136">
        <f>SUM(J36+J39+J42+J45+J53)</f>
        <v>0</v>
      </c>
      <c r="K77" s="136">
        <f>SUM(K36+K39+K42+K45+K53)</f>
        <v>0</v>
      </c>
      <c r="L77" s="196"/>
      <c r="M77" s="197"/>
      <c r="N77" s="197"/>
      <c r="O77" s="195"/>
      <c r="P77" s="195"/>
    </row>
    <row r="78" spans="1:37" ht="15.75" customHeight="1" x14ac:dyDescent="0.2">
      <c r="A78" s="1275" t="s">
        <v>119</v>
      </c>
      <c r="B78" s="1276"/>
      <c r="C78" s="1276"/>
      <c r="D78" s="1276"/>
      <c r="E78" s="1276"/>
      <c r="F78" s="1276"/>
      <c r="G78" s="1277"/>
      <c r="H78" s="138"/>
      <c r="I78" s="138"/>
      <c r="J78" s="138"/>
      <c r="K78" s="138"/>
      <c r="L78" s="198"/>
      <c r="M78" s="197"/>
      <c r="N78" s="197"/>
      <c r="O78" s="195"/>
    </row>
    <row r="79" spans="1:37" ht="15.75" customHeight="1" x14ac:dyDescent="0.2">
      <c r="A79" s="1288" t="s">
        <v>120</v>
      </c>
      <c r="B79" s="1289"/>
      <c r="C79" s="1289"/>
      <c r="D79" s="1289"/>
      <c r="E79" s="1289"/>
      <c r="F79" s="1289"/>
      <c r="G79" s="1290"/>
      <c r="H79" s="139">
        <f>SUM(H70,H75)</f>
        <v>1495.8</v>
      </c>
      <c r="I79" s="139">
        <f>SUM(I70,I75)</f>
        <v>1211</v>
      </c>
      <c r="J79" s="139">
        <f>SUM(J70,J75)</f>
        <v>992.62000000000012</v>
      </c>
      <c r="K79" s="139">
        <f>SUM(K70,K75)</f>
        <v>1016.7254399999999</v>
      </c>
      <c r="L79" s="198"/>
      <c r="M79" s="197"/>
      <c r="N79" s="197"/>
      <c r="O79" s="195"/>
    </row>
    <row r="80" spans="1:37" ht="15" x14ac:dyDescent="0.2">
      <c r="D80" s="141"/>
      <c r="K80" s="128"/>
      <c r="M80" s="197"/>
      <c r="N80" s="197"/>
      <c r="O80" s="195"/>
    </row>
    <row r="81" spans="2:18" ht="12.75" x14ac:dyDescent="0.2">
      <c r="D81" s="141"/>
      <c r="I81" s="144"/>
      <c r="J81" s="144"/>
      <c r="K81" s="144"/>
    </row>
    <row r="82" spans="2:18" ht="15.75" x14ac:dyDescent="0.2">
      <c r="B82" s="199"/>
      <c r="C82" s="199"/>
      <c r="D82" s="896" t="s">
        <v>121</v>
      </c>
      <c r="E82" s="896"/>
      <c r="F82" s="896"/>
      <c r="G82" s="896"/>
      <c r="H82" s="896"/>
      <c r="I82" s="896"/>
      <c r="J82" s="200"/>
    </row>
    <row r="83" spans="2:18" ht="15.75" x14ac:dyDescent="0.2">
      <c r="B83" s="897" t="s">
        <v>122</v>
      </c>
      <c r="C83" s="897"/>
      <c r="D83" s="897"/>
      <c r="E83" s="201"/>
      <c r="F83" s="897" t="s">
        <v>123</v>
      </c>
      <c r="G83" s="897"/>
      <c r="H83" s="897"/>
      <c r="I83" s="199" t="s">
        <v>124</v>
      </c>
      <c r="J83" s="201"/>
      <c r="K83" s="196"/>
    </row>
    <row r="84" spans="2:18" ht="15.75" x14ac:dyDescent="0.2">
      <c r="B84" s="199" t="s">
        <v>125</v>
      </c>
      <c r="C84" s="199"/>
      <c r="D84" s="199"/>
      <c r="E84" s="199"/>
      <c r="F84" s="897" t="s">
        <v>126</v>
      </c>
      <c r="G84" s="897"/>
      <c r="H84" s="897"/>
      <c r="I84" s="199" t="s">
        <v>127</v>
      </c>
      <c r="J84" s="201"/>
      <c r="P84" s="141"/>
      <c r="Q84" s="141"/>
      <c r="R84" s="141"/>
    </row>
    <row r="85" spans="2:18" ht="15.75" x14ac:dyDescent="0.2">
      <c r="B85" s="199" t="s">
        <v>128</v>
      </c>
      <c r="C85" s="199"/>
      <c r="D85" s="199"/>
      <c r="E85" s="199"/>
      <c r="F85" s="199" t="s">
        <v>129</v>
      </c>
      <c r="G85" s="144"/>
      <c r="H85" s="144"/>
      <c r="I85" s="199" t="s">
        <v>130</v>
      </c>
      <c r="J85" s="199"/>
    </row>
    <row r="86" spans="2:18" ht="15.75" x14ac:dyDescent="0.2">
      <c r="B86" s="199" t="s">
        <v>131</v>
      </c>
      <c r="C86" s="199"/>
      <c r="D86" s="199"/>
      <c r="E86" s="199"/>
      <c r="F86" s="199" t="s">
        <v>132</v>
      </c>
      <c r="G86" s="144"/>
      <c r="H86" s="144"/>
      <c r="I86" s="199" t="s">
        <v>133</v>
      </c>
      <c r="J86" s="199"/>
      <c r="K86" s="141"/>
      <c r="L86" s="141"/>
    </row>
    <row r="87" spans="2:18" ht="15.75" x14ac:dyDescent="0.2">
      <c r="B87" s="199" t="s">
        <v>134</v>
      </c>
      <c r="C87" s="199"/>
      <c r="D87" s="199"/>
      <c r="E87" s="199"/>
      <c r="F87" s="199" t="s">
        <v>135</v>
      </c>
      <c r="G87" s="144"/>
      <c r="H87" s="199"/>
      <c r="I87" s="144"/>
      <c r="J87" s="199"/>
      <c r="M87" s="141"/>
      <c r="N87" s="141"/>
      <c r="O87" s="141"/>
    </row>
    <row r="88" spans="2:18" ht="15.75" x14ac:dyDescent="0.2">
      <c r="B88" s="199" t="s">
        <v>136</v>
      </c>
      <c r="C88" s="199"/>
      <c r="D88" s="199"/>
      <c r="E88" s="199"/>
      <c r="F88" s="199" t="s">
        <v>137</v>
      </c>
      <c r="G88" s="144"/>
      <c r="H88" s="199"/>
      <c r="I88" s="144"/>
      <c r="J88" s="199"/>
    </row>
    <row r="89" spans="2:18" ht="15.75" x14ac:dyDescent="0.2">
      <c r="B89" s="199" t="s">
        <v>138</v>
      </c>
      <c r="C89" s="199"/>
      <c r="D89" s="199"/>
      <c r="E89" s="199"/>
      <c r="F89" s="199" t="s">
        <v>139</v>
      </c>
      <c r="G89" s="144"/>
      <c r="H89" s="199"/>
      <c r="I89" s="144"/>
      <c r="J89" s="199"/>
    </row>
    <row r="90" spans="2:18" ht="15.75" x14ac:dyDescent="0.2">
      <c r="B90" s="199" t="s">
        <v>140</v>
      </c>
      <c r="C90" s="199"/>
      <c r="D90" s="199"/>
      <c r="E90" s="199"/>
      <c r="F90" s="199" t="s">
        <v>141</v>
      </c>
      <c r="G90" s="144"/>
      <c r="H90" s="199"/>
      <c r="I90" s="144"/>
      <c r="J90" s="199"/>
    </row>
    <row r="94" spans="2:18" x14ac:dyDescent="0.2">
      <c r="E94" s="202"/>
      <c r="F94" s="202"/>
      <c r="G94" s="203"/>
    </row>
  </sheetData>
  <mergeCells count="222">
    <mergeCell ref="O14:O15"/>
    <mergeCell ref="A16:A17"/>
    <mergeCell ref="A9:O9"/>
    <mergeCell ref="B10:O10"/>
    <mergeCell ref="C11:O11"/>
    <mergeCell ref="A12:A13"/>
    <mergeCell ref="B12:B13"/>
    <mergeCell ref="C12:C13"/>
    <mergeCell ref="D12:D13"/>
    <mergeCell ref="E12:E13"/>
    <mergeCell ref="F12:F13"/>
    <mergeCell ref="L12:L13"/>
    <mergeCell ref="M12:M13"/>
    <mergeCell ref="N12:N13"/>
    <mergeCell ref="O12:O13"/>
    <mergeCell ref="B16:B17"/>
    <mergeCell ref="C16:C17"/>
    <mergeCell ref="D16:D17"/>
    <mergeCell ref="E16:E17"/>
    <mergeCell ref="F16:F17"/>
    <mergeCell ref="L16:L17"/>
    <mergeCell ref="M16:M17"/>
    <mergeCell ref="N16:N17"/>
    <mergeCell ref="O16:O17"/>
    <mergeCell ref="L1:O1"/>
    <mergeCell ref="A2:O2"/>
    <mergeCell ref="A3:O3"/>
    <mergeCell ref="A6:A8"/>
    <mergeCell ref="B6:B8"/>
    <mergeCell ref="C6:C8"/>
    <mergeCell ref="D6:D8"/>
    <mergeCell ref="E6:E8"/>
    <mergeCell ref="F6:F8"/>
    <mergeCell ref="G6:G8"/>
    <mergeCell ref="H6:H8"/>
    <mergeCell ref="I6:I8"/>
    <mergeCell ref="J6:J8"/>
    <mergeCell ref="K6:K8"/>
    <mergeCell ref="L6:O6"/>
    <mergeCell ref="L7:L8"/>
    <mergeCell ref="M7:O7"/>
    <mergeCell ref="A14:A15"/>
    <mergeCell ref="B14:B15"/>
    <mergeCell ref="C14:C15"/>
    <mergeCell ref="D14:D15"/>
    <mergeCell ref="E14:E15"/>
    <mergeCell ref="F14:F15"/>
    <mergeCell ref="L14:L15"/>
    <mergeCell ref="M14:M15"/>
    <mergeCell ref="N14:N15"/>
    <mergeCell ref="O18:O21"/>
    <mergeCell ref="C22:O22"/>
    <mergeCell ref="A23:A24"/>
    <mergeCell ref="B23:B24"/>
    <mergeCell ref="C23:C24"/>
    <mergeCell ref="D23:D24"/>
    <mergeCell ref="E23:E24"/>
    <mergeCell ref="F23:F24"/>
    <mergeCell ref="L23:L24"/>
    <mergeCell ref="M23:M24"/>
    <mergeCell ref="N23:N24"/>
    <mergeCell ref="O23:O24"/>
    <mergeCell ref="A18:A21"/>
    <mergeCell ref="B18:B21"/>
    <mergeCell ref="C18:C21"/>
    <mergeCell ref="D18:D21"/>
    <mergeCell ref="E18:E21"/>
    <mergeCell ref="F18:F21"/>
    <mergeCell ref="L18:L21"/>
    <mergeCell ref="M18:M21"/>
    <mergeCell ref="N18:N21"/>
    <mergeCell ref="O27:O28"/>
    <mergeCell ref="A29:A30"/>
    <mergeCell ref="B29:B30"/>
    <mergeCell ref="C29:C30"/>
    <mergeCell ref="D29:D30"/>
    <mergeCell ref="E29:E30"/>
    <mergeCell ref="F29:F30"/>
    <mergeCell ref="L25:L26"/>
    <mergeCell ref="M25:M26"/>
    <mergeCell ref="N25:N26"/>
    <mergeCell ref="O25:O26"/>
    <mergeCell ref="A27:A28"/>
    <mergeCell ref="B27:B28"/>
    <mergeCell ref="C27:C28"/>
    <mergeCell ref="D27:D28"/>
    <mergeCell ref="E27:E28"/>
    <mergeCell ref="F27:F28"/>
    <mergeCell ref="L27:L28"/>
    <mergeCell ref="M27:M28"/>
    <mergeCell ref="N27:N28"/>
    <mergeCell ref="O29:O30"/>
    <mergeCell ref="A25:A26"/>
    <mergeCell ref="B25:B26"/>
    <mergeCell ref="C25:C26"/>
    <mergeCell ref="D25:D26"/>
    <mergeCell ref="E25:E26"/>
    <mergeCell ref="F25:F26"/>
    <mergeCell ref="L29:L30"/>
    <mergeCell ref="M29:M30"/>
    <mergeCell ref="N29:N30"/>
    <mergeCell ref="L35:L37"/>
    <mergeCell ref="M35:M37"/>
    <mergeCell ref="N35:N37"/>
    <mergeCell ref="O35:O37"/>
    <mergeCell ref="A31:A32"/>
    <mergeCell ref="B31:B32"/>
    <mergeCell ref="C31:C32"/>
    <mergeCell ref="D31:D32"/>
    <mergeCell ref="E31:E32"/>
    <mergeCell ref="F31:F32"/>
    <mergeCell ref="A35:A37"/>
    <mergeCell ref="B35:B37"/>
    <mergeCell ref="C35:C37"/>
    <mergeCell ref="D35:D37"/>
    <mergeCell ref="E35:E37"/>
    <mergeCell ref="F35:F37"/>
    <mergeCell ref="O31:O32"/>
    <mergeCell ref="B33:O33"/>
    <mergeCell ref="C34:O34"/>
    <mergeCell ref="L31:L32"/>
    <mergeCell ref="M31:M32"/>
    <mergeCell ref="N31:N32"/>
    <mergeCell ref="L38:L40"/>
    <mergeCell ref="M38:M40"/>
    <mergeCell ref="N38:N40"/>
    <mergeCell ref="O38:O40"/>
    <mergeCell ref="A41:A43"/>
    <mergeCell ref="B41:B43"/>
    <mergeCell ref="C41:C43"/>
    <mergeCell ref="D41:D43"/>
    <mergeCell ref="E41:E43"/>
    <mergeCell ref="F41:F43"/>
    <mergeCell ref="L42:L43"/>
    <mergeCell ref="M42:M43"/>
    <mergeCell ref="N42:N43"/>
    <mergeCell ref="O42:O43"/>
    <mergeCell ref="A38:A40"/>
    <mergeCell ref="B38:B40"/>
    <mergeCell ref="C38:C40"/>
    <mergeCell ref="D38:D40"/>
    <mergeCell ref="E38:E40"/>
    <mergeCell ref="F38:F40"/>
    <mergeCell ref="O44:O46"/>
    <mergeCell ref="A44:A46"/>
    <mergeCell ref="B44:B46"/>
    <mergeCell ref="C44:C46"/>
    <mergeCell ref="D44:D46"/>
    <mergeCell ref="E44:E46"/>
    <mergeCell ref="F44:F46"/>
    <mergeCell ref="L44:L46"/>
    <mergeCell ref="M44:M46"/>
    <mergeCell ref="N44:N46"/>
    <mergeCell ref="O51:O54"/>
    <mergeCell ref="A55:A56"/>
    <mergeCell ref="B55:B56"/>
    <mergeCell ref="C55:C56"/>
    <mergeCell ref="D55:D56"/>
    <mergeCell ref="E55:E56"/>
    <mergeCell ref="F55:F56"/>
    <mergeCell ref="L55:L56"/>
    <mergeCell ref="M55:M56"/>
    <mergeCell ref="N55:N56"/>
    <mergeCell ref="O55:O56"/>
    <mergeCell ref="A51:A54"/>
    <mergeCell ref="B51:B54"/>
    <mergeCell ref="C51:C54"/>
    <mergeCell ref="D51:D54"/>
    <mergeCell ref="E51:E54"/>
    <mergeCell ref="F51:F54"/>
    <mergeCell ref="L51:L54"/>
    <mergeCell ref="M51:M54"/>
    <mergeCell ref="N51:N54"/>
    <mergeCell ref="C57:O57"/>
    <mergeCell ref="A58:A59"/>
    <mergeCell ref="B58:B59"/>
    <mergeCell ref="C58:C59"/>
    <mergeCell ref="D58:D59"/>
    <mergeCell ref="E58:E59"/>
    <mergeCell ref="F58:F59"/>
    <mergeCell ref="L58:L59"/>
    <mergeCell ref="M58:M59"/>
    <mergeCell ref="N58:N59"/>
    <mergeCell ref="O58:O59"/>
    <mergeCell ref="N60:N63"/>
    <mergeCell ref="O60:O63"/>
    <mergeCell ref="B64:G64"/>
    <mergeCell ref="L64:O64"/>
    <mergeCell ref="B60:B63"/>
    <mergeCell ref="C60:C63"/>
    <mergeCell ref="D60:D63"/>
    <mergeCell ref="E60:E63"/>
    <mergeCell ref="G67:I67"/>
    <mergeCell ref="A69:G69"/>
    <mergeCell ref="A70:G70"/>
    <mergeCell ref="A71:G71"/>
    <mergeCell ref="A72:G72"/>
    <mergeCell ref="A73:G73"/>
    <mergeCell ref="F60:F63"/>
    <mergeCell ref="L60:L63"/>
    <mergeCell ref="M60:M63"/>
    <mergeCell ref="A60:A63"/>
    <mergeCell ref="D82:I82"/>
    <mergeCell ref="B83:D83"/>
    <mergeCell ref="F83:H83"/>
    <mergeCell ref="F84:H84"/>
    <mergeCell ref="A74:G74"/>
    <mergeCell ref="A75:G75"/>
    <mergeCell ref="A76:G76"/>
    <mergeCell ref="A77:G77"/>
    <mergeCell ref="A78:G78"/>
    <mergeCell ref="A79:G79"/>
    <mergeCell ref="O47:O50"/>
    <mergeCell ref="A47:A50"/>
    <mergeCell ref="B47:B50"/>
    <mergeCell ref="C47:C50"/>
    <mergeCell ref="D47:D50"/>
    <mergeCell ref="E47:E50"/>
    <mergeCell ref="F47:F50"/>
    <mergeCell ref="L47:L50"/>
    <mergeCell ref="M47:M50"/>
    <mergeCell ref="N47:N50"/>
  </mergeCells>
  <pageMargins left="0.25" right="0.25" top="0.75" bottom="0.75" header="0.3" footer="0.3"/>
  <pageSetup paperSize="9" scale="55" orientation="landscape" r:id="rId1"/>
  <headerFooter alignWithMargins="0"/>
  <rowBreaks count="1" manualBreakCount="1">
    <brk id="63" max="16383" man="1"/>
  </rowBreaks>
  <ignoredErrors>
    <ignoredError sqref="E20:F20 E23:F32 E35:F35 E58:F59 M23:O24 A55:C55 A54:C54 A35:C35 A34:B34 A33 A57:B57 A58:C59 A64 A23:C32 A22:B22 A20:C20 A11:B11 A10 E54:F55 A36:C46 E60:F60 M26:O26 N25 M29:O30 N27:O28 M32:O32 M31 O31 A60:C60 E61:F63 A61:C63 A56:C56 E56:F56 E36:F46 A51:C52 E21:F21 A21:C21 A12:C18 E12:F18 E51:F5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7</vt:i4>
      </vt:variant>
      <vt:variant>
        <vt:lpstr>Įvardytieji diapazonai</vt:lpstr>
      </vt:variant>
      <vt:variant>
        <vt:i4>5</vt:i4>
      </vt:variant>
    </vt:vector>
  </HeadingPairs>
  <TitlesOfParts>
    <vt:vector size="12" baseType="lpstr">
      <vt:lpstr>01 programa</vt:lpstr>
      <vt:lpstr>02 programa</vt:lpstr>
      <vt:lpstr>03 programa</vt:lpstr>
      <vt:lpstr>04 programa</vt:lpstr>
      <vt:lpstr>05 programa</vt:lpstr>
      <vt:lpstr>12 programa</vt:lpstr>
      <vt:lpstr>13 programa</vt:lpstr>
      <vt:lpstr>'01 programa'!Print_Area</vt:lpstr>
      <vt:lpstr>'02 programa'!Print_Area</vt:lpstr>
      <vt:lpstr>'03 programa'!Print_Area</vt:lpstr>
      <vt:lpstr>'05 programa'!Print_Area</vt:lpstr>
      <vt:lpstr>'12 programa'!Print_Area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Egidija Daunorienė</dc:creator>
  <cp:lastModifiedBy>Egidija Daunorienė</cp:lastModifiedBy>
  <cp:lastPrinted>2023-01-13T11:01:26Z</cp:lastPrinted>
  <dcterms:created xsi:type="dcterms:W3CDTF">2021-12-03T12:24:22Z</dcterms:created>
  <dcterms:modified xsi:type="dcterms:W3CDTF">2023-01-13T11:02:28Z</dcterms:modified>
</cp:coreProperties>
</file>